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6 Priroda\CSI 008\"/>
    </mc:Choice>
  </mc:AlternateContent>
  <xr:revisionPtr revIDLastSave="0" documentId="13_ncr:1_{696C12B9-8C18-43BB-8AF0-BB24E512DC96}" xr6:coauthVersionLast="47" xr6:coauthVersionMax="47" xr10:uidLastSave="{00000000-0000-0000-0000-000000000000}"/>
  <bookViews>
    <workbookView xWindow="17100" yWindow="345" windowWidth="19020" windowHeight="20520" activeTab="1" xr2:uid="{00000000-000D-0000-FFFF-FFFF00000000}"/>
  </bookViews>
  <sheets>
    <sheet name="INFO" sheetId="1" r:id="rId1"/>
    <sheet name="ZastiteniPodracja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1" i="2" l="1"/>
  <c r="AA23" i="2"/>
  <c r="AA24" i="2"/>
  <c r="AA25" i="2"/>
  <c r="AA26" i="2"/>
  <c r="AA27" i="2"/>
  <c r="AA6" i="2"/>
  <c r="AA14" i="2" s="1"/>
  <c r="Z35" i="2"/>
  <c r="Z6" i="2" l="1"/>
  <c r="Z14" i="2" s="1"/>
  <c r="Y6" i="2"/>
  <c r="Y14" i="2" s="1"/>
  <c r="Z21" i="2"/>
  <c r="Z23" i="2"/>
  <c r="Z24" i="2"/>
  <c r="Z25" i="2"/>
  <c r="Z26" i="2"/>
  <c r="Z27" i="2"/>
  <c r="F7" i="2"/>
  <c r="F21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Y27" i="2"/>
  <c r="X27" i="2"/>
  <c r="W27" i="2"/>
  <c r="V27" i="2"/>
  <c r="U27" i="2"/>
  <c r="T27" i="2"/>
  <c r="S13" i="2"/>
  <c r="S27" i="2" s="1"/>
  <c r="R13" i="2"/>
  <c r="R27" i="2"/>
  <c r="Q13" i="2"/>
  <c r="Q27" i="2" s="1"/>
  <c r="P13" i="2"/>
  <c r="P27" i="2"/>
  <c r="O13" i="2"/>
  <c r="O27" i="2" s="1"/>
  <c r="N13" i="2"/>
  <c r="N27" i="2"/>
  <c r="M13" i="2"/>
  <c r="M27" i="2" s="1"/>
  <c r="L13" i="2"/>
  <c r="L27" i="2"/>
  <c r="K13" i="2"/>
  <c r="K27" i="2" s="1"/>
  <c r="J13" i="2"/>
  <c r="J27" i="2"/>
  <c r="I13" i="2"/>
  <c r="I27" i="2" s="1"/>
  <c r="H13" i="2"/>
  <c r="H27" i="2"/>
  <c r="G13" i="2"/>
  <c r="G27" i="2" s="1"/>
  <c r="F13" i="2"/>
  <c r="F27" i="2"/>
  <c r="E13" i="2"/>
  <c r="E27" i="2" s="1"/>
  <c r="D13" i="2"/>
  <c r="D27" i="2"/>
  <c r="Y26" i="2"/>
  <c r="X26" i="2"/>
  <c r="W26" i="2"/>
  <c r="V26" i="2"/>
  <c r="U26" i="2"/>
  <c r="T26" i="2"/>
  <c r="S12" i="2"/>
  <c r="S26" i="2"/>
  <c r="R12" i="2"/>
  <c r="R26" i="2" s="1"/>
  <c r="Q12" i="2"/>
  <c r="Q26" i="2"/>
  <c r="P12" i="2"/>
  <c r="P26" i="2" s="1"/>
  <c r="O12" i="2"/>
  <c r="O26" i="2"/>
  <c r="N12" i="2"/>
  <c r="N26" i="2" s="1"/>
  <c r="M12" i="2"/>
  <c r="M26" i="2"/>
  <c r="L12" i="2"/>
  <c r="L26" i="2" s="1"/>
  <c r="K12" i="2"/>
  <c r="K26" i="2"/>
  <c r="J12" i="2"/>
  <c r="J26" i="2" s="1"/>
  <c r="I12" i="2"/>
  <c r="I26" i="2"/>
  <c r="H12" i="2"/>
  <c r="H26" i="2" s="1"/>
  <c r="G12" i="2"/>
  <c r="G26" i="2"/>
  <c r="F12" i="2"/>
  <c r="F26" i="2" s="1"/>
  <c r="E26" i="2"/>
  <c r="D26" i="2"/>
  <c r="Y25" i="2"/>
  <c r="X25" i="2"/>
  <c r="W25" i="2"/>
  <c r="V25" i="2"/>
  <c r="U25" i="2"/>
  <c r="T25" i="2"/>
  <c r="S11" i="2"/>
  <c r="S25" i="2"/>
  <c r="R11" i="2"/>
  <c r="R25" i="2" s="1"/>
  <c r="Q11" i="2"/>
  <c r="Q25" i="2"/>
  <c r="P11" i="2"/>
  <c r="P25" i="2" s="1"/>
  <c r="O11" i="2"/>
  <c r="O25" i="2"/>
  <c r="N11" i="2"/>
  <c r="N25" i="2" s="1"/>
  <c r="M11" i="2"/>
  <c r="M25" i="2"/>
  <c r="L11" i="2"/>
  <c r="L25" i="2" s="1"/>
  <c r="K11" i="2"/>
  <c r="K25" i="2"/>
  <c r="J11" i="2"/>
  <c r="J25" i="2" s="1"/>
  <c r="I11" i="2"/>
  <c r="I25" i="2"/>
  <c r="H11" i="2"/>
  <c r="H25" i="2" s="1"/>
  <c r="G11" i="2"/>
  <c r="G25" i="2" s="1"/>
  <c r="F11" i="2"/>
  <c r="F25" i="2" s="1"/>
  <c r="E11" i="2"/>
  <c r="E25" i="2"/>
  <c r="D11" i="2"/>
  <c r="D25" i="2" s="1"/>
  <c r="Y24" i="2"/>
  <c r="X24" i="2"/>
  <c r="W24" i="2"/>
  <c r="V24" i="2"/>
  <c r="U24" i="2"/>
  <c r="T24" i="2"/>
  <c r="S10" i="2"/>
  <c r="S24" i="2" s="1"/>
  <c r="R10" i="2"/>
  <c r="R24" i="2"/>
  <c r="Q10" i="2"/>
  <c r="Q24" i="2" s="1"/>
  <c r="P10" i="2"/>
  <c r="P24" i="2"/>
  <c r="O10" i="2"/>
  <c r="O24" i="2" s="1"/>
  <c r="N10" i="2"/>
  <c r="N24" i="2"/>
  <c r="M10" i="2"/>
  <c r="M24" i="2" s="1"/>
  <c r="L10" i="2"/>
  <c r="L24" i="2"/>
  <c r="K10" i="2"/>
  <c r="K24" i="2" s="1"/>
  <c r="J10" i="2"/>
  <c r="J24" i="2"/>
  <c r="I10" i="2"/>
  <c r="I24" i="2" s="1"/>
  <c r="H10" i="2"/>
  <c r="H24" i="2"/>
  <c r="G10" i="2"/>
  <c r="G24" i="2" s="1"/>
  <c r="F10" i="2"/>
  <c r="F24" i="2" s="1"/>
  <c r="E10" i="2"/>
  <c r="E24" i="2" s="1"/>
  <c r="D10" i="2"/>
  <c r="D24" i="2"/>
  <c r="Y23" i="2"/>
  <c r="X23" i="2"/>
  <c r="W23" i="2"/>
  <c r="V23" i="2"/>
  <c r="U23" i="2"/>
  <c r="T23" i="2"/>
  <c r="S9" i="2"/>
  <c r="S23" i="2"/>
  <c r="R9" i="2"/>
  <c r="R23" i="2" s="1"/>
  <c r="Q9" i="2"/>
  <c r="Q23" i="2"/>
  <c r="P9" i="2"/>
  <c r="P23" i="2" s="1"/>
  <c r="O9" i="2"/>
  <c r="O23" i="2"/>
  <c r="N9" i="2"/>
  <c r="N23" i="2" s="1"/>
  <c r="M9" i="2"/>
  <c r="M23" i="2"/>
  <c r="L9" i="2"/>
  <c r="L23" i="2" s="1"/>
  <c r="K9" i="2"/>
  <c r="K23" i="2"/>
  <c r="J9" i="2"/>
  <c r="J23" i="2" s="1"/>
  <c r="I9" i="2"/>
  <c r="I23" i="2"/>
  <c r="H9" i="2"/>
  <c r="H23" i="2" s="1"/>
  <c r="G9" i="2"/>
  <c r="G23" i="2"/>
  <c r="F9" i="2"/>
  <c r="F23" i="2" s="1"/>
  <c r="E9" i="2"/>
  <c r="E23" i="2" s="1"/>
  <c r="D9" i="2"/>
  <c r="D23" i="2" s="1"/>
  <c r="Y21" i="2"/>
  <c r="X21" i="2"/>
  <c r="W21" i="2"/>
  <c r="V21" i="2"/>
  <c r="U21" i="2"/>
  <c r="T21" i="2"/>
  <c r="S7" i="2"/>
  <c r="R7" i="2"/>
  <c r="R21" i="2"/>
  <c r="Q7" i="2"/>
  <c r="Q21" i="2" s="1"/>
  <c r="P7" i="2"/>
  <c r="P21" i="2"/>
  <c r="O7" i="2"/>
  <c r="O6" i="2" s="1"/>
  <c r="O14" i="2" s="1"/>
  <c r="N7" i="2"/>
  <c r="N21" i="2" s="1"/>
  <c r="M7" i="2"/>
  <c r="M21" i="2" s="1"/>
  <c r="L7" i="2"/>
  <c r="L21" i="2"/>
  <c r="K7" i="2"/>
  <c r="J7" i="2"/>
  <c r="J21" i="2"/>
  <c r="I7" i="2"/>
  <c r="I21" i="2" s="1"/>
  <c r="H7" i="2"/>
  <c r="H21" i="2" s="1"/>
  <c r="G7" i="2"/>
  <c r="X6" i="2"/>
  <c r="X14" i="2"/>
  <c r="W6" i="2"/>
  <c r="W14" i="2" s="1"/>
  <c r="V6" i="2"/>
  <c r="V14" i="2" s="1"/>
  <c r="U6" i="2"/>
  <c r="U14" i="2" s="1"/>
  <c r="T6" i="2"/>
  <c r="T14" i="2"/>
  <c r="G6" i="2" l="1"/>
  <c r="G14" i="2" s="1"/>
  <c r="K6" i="2"/>
  <c r="K14" i="2" s="1"/>
  <c r="S6" i="2"/>
  <c r="S14" i="2" s="1"/>
  <c r="H6" i="2"/>
  <c r="H14" i="2" s="1"/>
  <c r="D6" i="2"/>
  <c r="D14" i="2" s="1"/>
  <c r="E6" i="2"/>
  <c r="E14" i="2" s="1"/>
  <c r="I6" i="2"/>
  <c r="I14" i="2" s="1"/>
  <c r="M6" i="2"/>
  <c r="M14" i="2" s="1"/>
  <c r="Q6" i="2"/>
  <c r="Q14" i="2" s="1"/>
  <c r="G21" i="2"/>
  <c r="K21" i="2"/>
  <c r="O21" i="2"/>
  <c r="S21" i="2"/>
  <c r="F6" i="2"/>
  <c r="F14" i="2" s="1"/>
  <c r="N6" i="2"/>
  <c r="N14" i="2" s="1"/>
  <c r="R6" i="2"/>
  <c r="R14" i="2" s="1"/>
  <c r="P6" i="2"/>
  <c r="P14" i="2" s="1"/>
  <c r="J6" i="2"/>
  <c r="J14" i="2" s="1"/>
  <c r="L6" i="2"/>
  <c r="L14" i="2" s="1"/>
</calcChain>
</file>

<file path=xl/sharedStrings.xml><?xml version="1.0" encoding="utf-8"?>
<sst xmlns="http://schemas.openxmlformats.org/spreadsheetml/2006/main" count="106" uniqueCount="64">
  <si>
    <t>Основни информации за документот</t>
  </si>
  <si>
    <t>Име на индикатор</t>
  </si>
  <si>
    <t>Заштитени подрачја</t>
  </si>
  <si>
    <t>Број на индикатор</t>
  </si>
  <si>
    <t>МК НИ 008</t>
  </si>
  <si>
    <t>Област</t>
  </si>
  <si>
    <t>Биолошка разновидност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</si>
  <si>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</si>
  <si>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</si>
  <si>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</si>
  <si>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</si>
  <si>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</si>
  <si>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</si>
  <si>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</si>
  <si>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</si>
  <si>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Biodiverzitet2008</t>
  </si>
  <si>
    <t>Подготвено од</t>
  </si>
  <si>
    <t>Катерина Николовска</t>
  </si>
  <si>
    <t>Подготвено на</t>
  </si>
  <si>
    <t>Име на документот</t>
  </si>
  <si>
    <t>CSI 008 2016 MK</t>
  </si>
  <si>
    <t>Ажурирано од</t>
  </si>
  <si>
    <t>Сашко Јордановски</t>
  </si>
  <si>
    <t>Статус</t>
  </si>
  <si>
    <t>Завршено</t>
  </si>
  <si>
    <t>Последна промена</t>
  </si>
  <si>
    <t>Претходни верзии</t>
  </si>
  <si>
    <t>В1  - Biodiverzitet2008</t>
  </si>
  <si>
    <t>В2 - CSI 008 2010 MK</t>
  </si>
  <si>
    <t>В3 - CSI 008 2012 MK</t>
  </si>
  <si>
    <t>В4 - CSI 008 2014 MK</t>
  </si>
  <si>
    <t>В5 - CSI 008 2016 MK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</si>
  <si>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</si>
  <si>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</si>
  <si>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</si>
  <si>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</si>
  <si>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</si>
  <si>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</si>
  <si>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ZastiteniPodracja</t>
  </si>
  <si>
    <t>Пресметка на ……. Или податоци од .............</t>
  </si>
  <si>
    <t>Табела 1: Површина и удел на заштитените подрачја во вкупната територија на РМ</t>
  </si>
  <si>
    <t>Површина</t>
  </si>
  <si>
    <t>Територија на РМ</t>
  </si>
  <si>
    <r>
      <rPr>
        <sz val="12"/>
        <color indexed="8"/>
        <rFont val="Calibri"/>
        <family val="2"/>
        <charset val="204"/>
      </rPr>
      <t>1000 km</t>
    </r>
    <r>
      <rPr>
        <vertAlign val="superscript"/>
        <sz val="12"/>
        <color indexed="8"/>
        <rFont val="Calibri"/>
        <family val="2"/>
        <charset val="204"/>
      </rPr>
      <t>2</t>
    </r>
  </si>
  <si>
    <t>IUCN категоризација</t>
  </si>
  <si>
    <t>Вкупна површина на заштитени подрачја</t>
  </si>
  <si>
    <r>
      <rPr>
        <b/>
        <sz val="12"/>
        <rFont val="Calibri"/>
        <family val="2"/>
        <charset val="204"/>
      </rPr>
      <t>1000 km</t>
    </r>
    <r>
      <rPr>
        <b/>
        <vertAlign val="superscript"/>
        <sz val="12"/>
        <rFont val="Calibri"/>
        <family val="2"/>
        <charset val="204"/>
      </rPr>
      <t>2</t>
    </r>
  </si>
  <si>
    <t>Ia - Строг природен 
резерват (СПР)</t>
  </si>
  <si>
    <r>
      <rPr>
        <sz val="12"/>
        <rFont val="Calibri"/>
        <family val="2"/>
        <charset val="204"/>
      </rPr>
      <t>1000 km</t>
    </r>
    <r>
      <rPr>
        <vertAlign val="superscript"/>
        <sz val="12"/>
        <rFont val="Calibri"/>
        <family val="2"/>
        <charset val="204"/>
      </rPr>
      <t>2</t>
    </r>
  </si>
  <si>
    <t>Ib - Подрачје 
на дивината (ПД)</t>
  </si>
  <si>
    <t>II - Национален 
парк (НП)</t>
  </si>
  <si>
    <t>III - Споменик на 
природата (СП)</t>
  </si>
  <si>
    <t>IV - Парк на 
природата (ПП)</t>
  </si>
  <si>
    <t>V - Заштитен 
предел (ЗП)</t>
  </si>
  <si>
    <t>VI - Повеќенаменско 
подрачје (ПНП)</t>
  </si>
  <si>
    <t>Удел на вкупната територија на заштитени подрачја во територијата на РМ</t>
  </si>
  <si>
    <t>%</t>
  </si>
  <si>
    <t>Табела 2: Удел на заштитените подрачја по категории во вкупната територија на РМ</t>
  </si>
  <si>
    <t>бр</t>
  </si>
  <si>
    <t>Табела 3: Број на заштитените подрачја по категории</t>
  </si>
  <si>
    <t>број</t>
  </si>
  <si>
    <t>Вкупен број на заштитени подрачја</t>
  </si>
  <si>
    <t>Извор: Министерство за животна средина и просторно планирање</t>
  </si>
  <si>
    <r>
      <t>1990-</t>
    </r>
    <r>
      <rPr>
        <b/>
        <sz val="11"/>
        <color indexed="10"/>
        <rFont val="Calibri"/>
        <family val="2"/>
        <charset val="204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</si>
</sst>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indexed="8"/>
      <name val="Calibri"/>
      <family val="2"/>
      <charset val="204"/>
    </font>
    <font>
      <sz val="8"/>
      <name val="Arial"/>
      <family val="2"/>
      <charset val="134"/>
    </font>
    <font>
      <b/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name val="Calibri"/>
      <family val="2"/>
      <charset val="204"/>
    </font>
    <font>
      <vertAlign val="superscript"/>
      <sz val="12"/>
      <color indexed="8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/>
    </xf>
    <xf numFmtId="2" fontId="0" fillId="0" borderId="0" xfId="0" applyNumberFormat="1" applyAlignme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0" fillId="0" borderId="1" xfId="0" applyNumberFormat="1" applyBorder="1" applyAlignment="1"/>
    <xf numFmtId="164" fontId="0" fillId="0" borderId="0" xfId="0" applyNumberFormat="1" applyAlignment="1"/>
    <xf numFmtId="0" fontId="5" fillId="0" borderId="0" xfId="0" applyFont="1" applyAlignment="1"/>
    <xf numFmtId="0" fontId="9" fillId="3" borderId="6" xfId="1" applyFont="1" applyFill="1" applyBorder="1">
      <alignment vertical="center"/>
    </xf>
    <xf numFmtId="0" fontId="9" fillId="0" borderId="7" xfId="1" applyFont="1" applyBorder="1" applyAlignment="1" applyProtection="1">
      <alignment horizontal="left" vertical="center"/>
      <protection locked="0"/>
    </xf>
    <xf numFmtId="0" fontId="9" fillId="0" borderId="8" xfId="1" applyFont="1" applyBorder="1">
      <alignment vertical="center"/>
    </xf>
    <xf numFmtId="14" fontId="10" fillId="0" borderId="7" xfId="1" applyNumberFormat="1" applyFont="1" applyBorder="1" applyAlignment="1" applyProtection="1">
      <alignment horizontal="left" vertical="center"/>
      <protection locked="0"/>
    </xf>
    <xf numFmtId="0" fontId="11" fillId="0" borderId="7" xfId="1" applyFont="1" applyBorder="1" applyAlignment="1" applyProtection="1">
      <alignment horizontal="left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3" borderId="10" xfId="1" applyFont="1" applyFill="1" applyBorder="1">
      <alignment vertical="center"/>
    </xf>
    <xf numFmtId="14" fontId="9" fillId="0" borderId="11" xfId="1" applyNumberFormat="1" applyFont="1" applyBorder="1" applyAlignment="1" applyProtection="1">
      <alignment horizontal="left" vertical="center"/>
      <protection locked="0"/>
    </xf>
    <xf numFmtId="0" fontId="9" fillId="0" borderId="12" xfId="1" applyFont="1" applyBorder="1">
      <alignment vertical="center"/>
    </xf>
    <xf numFmtId="0" fontId="9" fillId="3" borderId="13" xfId="1" applyFont="1" applyFill="1" applyBorder="1">
      <alignment vertical="center"/>
    </xf>
    <xf numFmtId="0" fontId="9" fillId="0" borderId="14" xfId="1" applyFont="1" applyBorder="1" applyAlignment="1" applyProtection="1">
      <alignment horizontal="left" vertical="center"/>
      <protection locked="0"/>
    </xf>
    <xf numFmtId="0" fontId="9" fillId="0" borderId="15" xfId="1" applyFont="1" applyBorder="1">
      <alignment vertical="center"/>
    </xf>
    <xf numFmtId="0" fontId="11" fillId="0" borderId="9" xfId="1" applyFont="1" applyBorder="1" applyAlignment="1" applyProtection="1">
      <alignment horizontal="left" vertical="center"/>
      <protection locked="0"/>
    </xf>
    <xf numFmtId="0" fontId="9" fillId="3" borderId="16" xfId="1" applyFont="1" applyFill="1" applyBorder="1">
      <alignment vertical="center"/>
    </xf>
    <xf numFmtId="14" fontId="10" fillId="0" borderId="17" xfId="1" applyNumberFormat="1" applyFont="1" applyBorder="1" applyAlignment="1" applyProtection="1">
      <alignment horizontal="left" vertical="center"/>
      <protection locked="0"/>
    </xf>
    <xf numFmtId="0" fontId="9" fillId="0" borderId="18" xfId="1" applyFont="1" applyBorder="1">
      <alignment vertical="center"/>
    </xf>
    <xf numFmtId="0" fontId="9" fillId="3" borderId="19" xfId="1" applyFont="1" applyFill="1" applyBorder="1">
      <alignment vertical="center"/>
    </xf>
    <xf numFmtId="0" fontId="9" fillId="3" borderId="20" xfId="1" applyFont="1" applyFill="1" applyBorder="1">
      <alignment vertical="center"/>
    </xf>
    <xf numFmtId="0" fontId="9" fillId="3" borderId="21" xfId="1" applyFont="1" applyFill="1" applyBorder="1">
      <alignment vertical="center"/>
    </xf>
    <xf numFmtId="0" fontId="9" fillId="0" borderId="22" xfId="1" applyFont="1" applyBorder="1">
      <alignment vertical="center"/>
    </xf>
    <xf numFmtId="0" fontId="9" fillId="0" borderId="23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24" xfId="1" applyFont="1" applyBorder="1">
      <alignment vertical="center"/>
    </xf>
    <xf numFmtId="0" fontId="9" fillId="3" borderId="25" xfId="1" applyFont="1" applyFill="1" applyBorder="1">
      <alignment vertical="center"/>
    </xf>
    <xf numFmtId="0" fontId="9" fillId="3" borderId="26" xfId="1" applyFont="1" applyFill="1" applyBorder="1" applyAlignment="1" applyProtection="1">
      <alignment horizontal="left" vertical="center"/>
      <protection locked="0"/>
    </xf>
    <xf numFmtId="0" fontId="9" fillId="3" borderId="27" xfId="1" applyFont="1" applyFill="1" applyBorder="1">
      <alignment vertical="center"/>
    </xf>
    <xf numFmtId="0" fontId="9" fillId="0" borderId="22" xfId="1" applyFont="1" applyBorder="1" applyAlignment="1" applyProtection="1">
      <alignment horizontal="left" vertical="center"/>
      <protection locked="0"/>
    </xf>
    <xf numFmtId="0" fontId="10" fillId="0" borderId="23" xfId="1" applyFont="1" applyBorder="1" applyAlignment="1" applyProtection="1">
      <alignment horizontal="left" vertical="center"/>
      <protection locked="0"/>
    </xf>
    <xf numFmtId="0" fontId="9" fillId="0" borderId="23" xfId="1" applyFont="1" applyBorder="1" applyAlignment="1" applyProtection="1">
      <alignment horizontal="left" vertical="center"/>
      <protection locked="0"/>
    </xf>
    <xf numFmtId="0" fontId="9" fillId="0" borderId="28" xfId="1" applyFont="1" applyBorder="1" applyAlignment="1" applyProtection="1">
      <alignment horizontal="left" vertical="center"/>
      <protection locked="0"/>
    </xf>
    <xf numFmtId="0" fontId="9" fillId="0" borderId="29" xfId="1" applyFont="1" applyBorder="1" applyAlignment="1" applyProtection="1">
      <alignment horizontal="left" vertical="center"/>
      <protection locked="0"/>
    </xf>
    <xf numFmtId="0" fontId="9" fillId="0" borderId="30" xfId="1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/>
    </xf>
    <xf numFmtId="0" fontId="9" fillId="2" borderId="4" xfId="1" applyFont="1" applyFill="1" applyBorder="1">
      <alignment vertical="center"/>
    </xf>
    <xf numFmtId="0" fontId="9" fillId="2" borderId="5" xfId="1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Standard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ZastiteniPodracja!$B$6</c:f>
              <c:strCache>
                <c:ptCount val="1"/>
                <c:pt idx="0">
                  <c:v>Вкупна површина на заштитени подрачја</c:v>
                </c:pt>
              </c:strCache>
            </c:strRef>
          </c:tx>
          <c:spPr>
            <a:gradFill rotWithShape="0">
              <a:gsLst>
                <a:gs pos="0">
                  <a:srgbClr val="70AD47"/>
                </a:gs>
                <a:gs pos="100000">
                  <a:srgbClr val="70AD47"/>
                </a:gs>
              </a:gsLst>
              <a:lin ang="5400000" scaled="1"/>
            </a:gradFill>
            <a:ln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0AD47"/>
                  </a:gs>
                  <a:gs pos="100000">
                    <a:srgbClr val="70AD47"/>
                  </a:gs>
                </a:gsLst>
                <a:lin ang="5400000" scaled="1"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3B4-4399-9146-CFC9401C4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E3B4-4399-9146-CFC9401C4B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3B4-4399-9146-CFC9401C4B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3B4-4399-9146-CFC9401C4B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E3B4-4399-9146-CFC9401C4B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E3B4-4399-9146-CFC9401C4B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E3B4-4399-9146-CFC9401C4B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E3B4-4399-9146-CFC9401C4B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E3B4-4399-9146-CFC9401C4B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E3B4-4399-9146-CFC9401C4B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B-E3B4-4399-9146-CFC9401C4B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E3B4-4399-9146-CFC9401C4B0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D-E3B4-4399-9146-CFC9401C4B0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E-E3B4-4399-9146-CFC9401C4B0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F-E3B4-4399-9146-CFC9401C4B0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0-E3B4-4399-9146-CFC9401C4B0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1-E3B4-4399-9146-CFC9401C4B0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2-E3B4-4399-9146-CFC9401C4B0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3-E3B4-4399-9146-CFC9401C4B0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4-E3B4-4399-9146-CFC9401C4B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5-E3B4-4399-9146-CFC9401C4B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6-E3B4-4399-9146-CFC9401C4B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ZastiteniPodracja!$D$6:$AA$6</c:f>
              <c:numCache>
                <c:formatCode>0.00</c:formatCode>
                <c:ptCount val="24"/>
                <c:pt idx="0">
                  <c:v>1.8357603</c:v>
                </c:pt>
                <c:pt idx="1">
                  <c:v>1.9446302999999998</c:v>
                </c:pt>
                <c:pt idx="2">
                  <c:v>2.0856602999999998</c:v>
                </c:pt>
                <c:pt idx="3">
                  <c:v>2.1247202999999999</c:v>
                </c:pt>
                <c:pt idx="4">
                  <c:v>2.1247202999999999</c:v>
                </c:pt>
                <c:pt idx="5">
                  <c:v>2.1481303</c:v>
                </c:pt>
                <c:pt idx="6">
                  <c:v>2.1481303</c:v>
                </c:pt>
                <c:pt idx="7">
                  <c:v>2.1481303</c:v>
                </c:pt>
                <c:pt idx="8">
                  <c:v>2.1915803</c:v>
                </c:pt>
                <c:pt idx="9">
                  <c:v>2.2380803</c:v>
                </c:pt>
                <c:pt idx="10">
                  <c:v>2.2381803000000002</c:v>
                </c:pt>
                <c:pt idx="11">
                  <c:v>2.2393803000000001</c:v>
                </c:pt>
                <c:pt idx="12">
                  <c:v>2.2631664999999996</c:v>
                </c:pt>
                <c:pt idx="13">
                  <c:v>2.2695864999999995</c:v>
                </c:pt>
                <c:pt idx="14">
                  <c:v>2.2679564999999999</c:v>
                </c:pt>
                <c:pt idx="15">
                  <c:v>2.2680965</c:v>
                </c:pt>
                <c:pt idx="16">
                  <c:v>2.2989999999999995</c:v>
                </c:pt>
                <c:pt idx="17">
                  <c:v>2.2989999999999995</c:v>
                </c:pt>
                <c:pt idx="18">
                  <c:v>2.2989999999999995</c:v>
                </c:pt>
                <c:pt idx="19">
                  <c:v>2.2989999999999995</c:v>
                </c:pt>
                <c:pt idx="20">
                  <c:v>2.2989999999999995</c:v>
                </c:pt>
                <c:pt idx="21">
                  <c:v>2.2989999999999995</c:v>
                </c:pt>
                <c:pt idx="22">
                  <c:v>3.44</c:v>
                </c:pt>
                <c:pt idx="23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3B4-4399-9146-CFC9401C4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95065840"/>
        <c:axId val="1095070192"/>
      </c:areaChart>
      <c:catAx>
        <c:axId val="109506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mk-MK"/>
          </a:p>
        </c:txPr>
        <c:crossAx val="109507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70192"/>
        <c:scaling>
          <c:orientation val="minMax"/>
          <c:max val="4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zh-CN"/>
                  <a:t>1000 km2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6584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ZastiteniPodracja!$B$7</c:f>
              <c:strCache>
                <c:ptCount val="1"/>
                <c:pt idx="0">
                  <c:v>Ia - Строг природен 
резерват (СПР)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rgbClr val="7030A0"/>
              </a:solidFill>
              <a:prstDash val="solid"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ZastiteniPodracja!$D$7:$AA$7</c:f>
              <c:numCache>
                <c:formatCode>General</c:formatCode>
                <c:ptCount val="24"/>
                <c:pt idx="2" formatCode="0.00">
                  <c:v>0.12079999999999999</c:v>
                </c:pt>
                <c:pt idx="3" formatCode="0.00">
                  <c:v>0.12079999999999999</c:v>
                </c:pt>
                <c:pt idx="4" formatCode="0.00">
                  <c:v>0.12079999999999999</c:v>
                </c:pt>
                <c:pt idx="5" formatCode="0.00">
                  <c:v>0.12154999999999999</c:v>
                </c:pt>
                <c:pt idx="6" formatCode="0.00">
                  <c:v>0.12154999999999999</c:v>
                </c:pt>
                <c:pt idx="7" formatCode="0.00">
                  <c:v>0.12154999999999999</c:v>
                </c:pt>
                <c:pt idx="8" formatCode="0.00">
                  <c:v>0.12154999999999999</c:v>
                </c:pt>
                <c:pt idx="9" formatCode="0.00">
                  <c:v>0.12154999999999999</c:v>
                </c:pt>
                <c:pt idx="10" formatCode="0.00">
                  <c:v>0.12154999999999999</c:v>
                </c:pt>
                <c:pt idx="11" formatCode="0.00">
                  <c:v>0.12154999999999999</c:v>
                </c:pt>
                <c:pt idx="12" formatCode="0.00">
                  <c:v>0.12103220000000001</c:v>
                </c:pt>
                <c:pt idx="13" formatCode="0.00">
                  <c:v>0.12103220000000001</c:v>
                </c:pt>
                <c:pt idx="14" formatCode="0.00">
                  <c:v>0.10023220000000001</c:v>
                </c:pt>
                <c:pt idx="15" formatCode="0.00">
                  <c:v>0.10023220000000001</c:v>
                </c:pt>
                <c:pt idx="16" formatCode="0.00">
                  <c:v>7.8E-2</c:v>
                </c:pt>
                <c:pt idx="17" formatCode="0.00">
                  <c:v>7.8E-2</c:v>
                </c:pt>
                <c:pt idx="18" formatCode="0.00">
                  <c:v>7.8E-2</c:v>
                </c:pt>
                <c:pt idx="19" formatCode="0.00">
                  <c:v>7.8E-2</c:v>
                </c:pt>
                <c:pt idx="20" formatCode="0.00">
                  <c:v>7.8E-2</c:v>
                </c:pt>
                <c:pt idx="21" formatCode="0.00">
                  <c:v>7.8E-2</c:v>
                </c:pt>
                <c:pt idx="22">
                  <c:v>0.106</c:v>
                </c:pt>
                <c:pt idx="23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F-4CC5-AB04-50F7114F6DC5}"/>
            </c:ext>
          </c:extLst>
        </c:ser>
        <c:ser>
          <c:idx val="1"/>
          <c:order val="1"/>
          <c:tx>
            <c:strRef>
              <c:f>ZastiteniPodracja!$B$8</c:f>
              <c:strCache>
                <c:ptCount val="1"/>
                <c:pt idx="0">
                  <c:v>Ib - Подрачје 
на дивината (ПД)</c:v>
                </c:pt>
              </c:strCache>
            </c:strRef>
          </c:tx>
          <c:spPr>
            <a:gradFill rotWithShape="0">
              <a:gsLst>
                <a:gs pos="0">
                  <a:srgbClr val="ED7D31"/>
                </a:gs>
                <a:gs pos="100000">
                  <a:srgbClr val="ED7D31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ZastiteniPodracja!$D$8:$AA$8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5C7F-4CC5-AB04-50F7114F6DC5}"/>
            </c:ext>
          </c:extLst>
        </c:ser>
        <c:ser>
          <c:idx val="2"/>
          <c:order val="2"/>
          <c:tx>
            <c:strRef>
              <c:f>ZastiteniPodracja!$B$9</c:f>
              <c:strCache>
                <c:ptCount val="1"/>
                <c:pt idx="0">
                  <c:v>II - Национален 
парк (НП)</c:v>
                </c:pt>
              </c:strCache>
            </c:strRef>
          </c:tx>
          <c:spPr>
            <a:gradFill rotWithShape="0">
              <a:gsLst>
                <a:gs pos="0">
                  <a:srgbClr val="A5A5A5"/>
                </a:gs>
                <a:gs pos="100000">
                  <a:srgbClr val="A5A5A5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ZastiteniPodracja!$D$9:$AA$9</c:f>
              <c:numCache>
                <c:formatCode>0.00</c:formatCode>
                <c:ptCount val="24"/>
                <c:pt idx="0">
                  <c:v>1.08338</c:v>
                </c:pt>
                <c:pt idx="1">
                  <c:v>1.08338</c:v>
                </c:pt>
                <c:pt idx="2">
                  <c:v>1.08338</c:v>
                </c:pt>
                <c:pt idx="3">
                  <c:v>1.08338</c:v>
                </c:pt>
                <c:pt idx="4">
                  <c:v>1.08338</c:v>
                </c:pt>
                <c:pt idx="5">
                  <c:v>1.08338</c:v>
                </c:pt>
                <c:pt idx="6">
                  <c:v>1.08338</c:v>
                </c:pt>
                <c:pt idx="7">
                  <c:v>1.08338</c:v>
                </c:pt>
                <c:pt idx="8">
                  <c:v>1.08338</c:v>
                </c:pt>
                <c:pt idx="9">
                  <c:v>1.1298800000000002</c:v>
                </c:pt>
                <c:pt idx="10">
                  <c:v>1.1298800000000002</c:v>
                </c:pt>
                <c:pt idx="11">
                  <c:v>1.1298800000000002</c:v>
                </c:pt>
                <c:pt idx="12">
                  <c:v>1.153894</c:v>
                </c:pt>
                <c:pt idx="13">
                  <c:v>1.1560239999999999</c:v>
                </c:pt>
                <c:pt idx="14">
                  <c:v>1.1560239999999999</c:v>
                </c:pt>
                <c:pt idx="15">
                  <c:v>1.1560239999999999</c:v>
                </c:pt>
                <c:pt idx="16">
                  <c:v>1.1499999999999999</c:v>
                </c:pt>
                <c:pt idx="17" formatCode="0.000">
                  <c:v>1.1499999999999999</c:v>
                </c:pt>
                <c:pt idx="18" formatCode="0.000">
                  <c:v>1.1499999999999999</c:v>
                </c:pt>
                <c:pt idx="19" formatCode="0.000">
                  <c:v>1.1499999999999999</c:v>
                </c:pt>
                <c:pt idx="20" formatCode="0.000">
                  <c:v>1.1499999999999999</c:v>
                </c:pt>
                <c:pt idx="21" formatCode="0.000">
                  <c:v>1.1499999999999999</c:v>
                </c:pt>
                <c:pt idx="22">
                  <c:v>1.776</c:v>
                </c:pt>
                <c:pt idx="23">
                  <c:v>1.776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7F-4CC5-AB04-50F7114F6DC5}"/>
            </c:ext>
          </c:extLst>
        </c:ser>
        <c:ser>
          <c:idx val="3"/>
          <c:order val="3"/>
          <c:tx>
            <c:strRef>
              <c:f>ZastiteniPodracja!$B$10</c:f>
              <c:strCache>
                <c:ptCount val="1"/>
                <c:pt idx="0">
                  <c:v>III - Споменик на 
природата (СП)</c:v>
                </c:pt>
              </c:strCache>
            </c:strRef>
          </c:tx>
          <c:spPr>
            <a:gradFill rotWithShape="0">
              <a:gsLst>
                <a:gs pos="0">
                  <a:srgbClr val="FFC000"/>
                </a:gs>
                <a:gs pos="100000">
                  <a:srgbClr val="FFC0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ZastiteniPodracja!$D$10:$AA$10</c:f>
              <c:numCache>
                <c:formatCode>0.00</c:formatCode>
                <c:ptCount val="24"/>
                <c:pt idx="0">
                  <c:v>0.47469</c:v>
                </c:pt>
                <c:pt idx="1">
                  <c:v>0.58355999999999997</c:v>
                </c:pt>
                <c:pt idx="2">
                  <c:v>0.60277000000000003</c:v>
                </c:pt>
                <c:pt idx="3">
                  <c:v>0.64183000000000001</c:v>
                </c:pt>
                <c:pt idx="4">
                  <c:v>0.64183000000000001</c:v>
                </c:pt>
                <c:pt idx="5">
                  <c:v>0.66449000000000003</c:v>
                </c:pt>
                <c:pt idx="6">
                  <c:v>0.66449000000000003</c:v>
                </c:pt>
                <c:pt idx="7">
                  <c:v>0.66449000000000003</c:v>
                </c:pt>
                <c:pt idx="8">
                  <c:v>0.70794000000000001</c:v>
                </c:pt>
                <c:pt idx="9">
                  <c:v>0.70794000000000001</c:v>
                </c:pt>
                <c:pt idx="10">
                  <c:v>0.70804</c:v>
                </c:pt>
                <c:pt idx="11">
                  <c:v>0.70923999999999998</c:v>
                </c:pt>
                <c:pt idx="12">
                  <c:v>0.70952999999999999</c:v>
                </c:pt>
                <c:pt idx="13">
                  <c:v>0.71382000000000001</c:v>
                </c:pt>
                <c:pt idx="14">
                  <c:v>0.71382000000000001</c:v>
                </c:pt>
                <c:pt idx="15">
                  <c:v>0.71396000000000004</c:v>
                </c:pt>
                <c:pt idx="16">
                  <c:v>0.79</c:v>
                </c:pt>
                <c:pt idx="17" formatCode="0.000">
                  <c:v>0.79</c:v>
                </c:pt>
                <c:pt idx="18" formatCode="0.000">
                  <c:v>0.79</c:v>
                </c:pt>
                <c:pt idx="19" formatCode="0.000">
                  <c:v>0.79</c:v>
                </c:pt>
                <c:pt idx="20" formatCode="0.000">
                  <c:v>0.79</c:v>
                </c:pt>
                <c:pt idx="21" formatCode="0.000">
                  <c:v>0.79</c:v>
                </c:pt>
                <c:pt idx="22">
                  <c:v>0.79</c:v>
                </c:pt>
                <c:pt idx="23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F-4CC5-AB04-50F7114F6DC5}"/>
            </c:ext>
          </c:extLst>
        </c:ser>
        <c:ser>
          <c:idx val="4"/>
          <c:order val="4"/>
          <c:tx>
            <c:strRef>
              <c:f>ZastiteniPodracja!$B$11</c:f>
              <c:strCache>
                <c:ptCount val="1"/>
                <c:pt idx="0">
                  <c:v>IV - Парк на 
природата (ПП)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rgbClr val="92D050"/>
              </a:solidFill>
              <a:prstDash val="solid"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ZastiteniPodracja!$D$11:$AA$11</c:f>
              <c:numCache>
                <c:formatCode>0.000</c:formatCode>
                <c:ptCount val="24"/>
                <c:pt idx="0">
                  <c:v>8.4600000000000005E-3</c:v>
                </c:pt>
                <c:pt idx="1">
                  <c:v>8.4600000000000005E-3</c:v>
                </c:pt>
                <c:pt idx="2">
                  <c:v>8.4600000000000005E-3</c:v>
                </c:pt>
                <c:pt idx="3">
                  <c:v>8.4600000000000005E-3</c:v>
                </c:pt>
                <c:pt idx="4">
                  <c:v>8.4600000000000005E-3</c:v>
                </c:pt>
                <c:pt idx="5">
                  <c:v>8.4600000000000005E-3</c:v>
                </c:pt>
                <c:pt idx="6">
                  <c:v>8.4600000000000005E-3</c:v>
                </c:pt>
                <c:pt idx="7">
                  <c:v>8.4600000000000005E-3</c:v>
                </c:pt>
                <c:pt idx="8">
                  <c:v>8.4600000000000005E-3</c:v>
                </c:pt>
                <c:pt idx="9">
                  <c:v>8.4600000000000005E-3</c:v>
                </c:pt>
                <c:pt idx="10">
                  <c:v>8.4600000000000005E-3</c:v>
                </c:pt>
                <c:pt idx="11">
                  <c:v>8.4600000000000005E-3</c:v>
                </c:pt>
                <c:pt idx="12">
                  <c:v>8.4600000000000005E-3</c:v>
                </c:pt>
                <c:pt idx="13">
                  <c:v>8.4600000000000005E-3</c:v>
                </c:pt>
                <c:pt idx="14">
                  <c:v>2.7629999999999998E-2</c:v>
                </c:pt>
                <c:pt idx="15">
                  <c:v>2.7629999999999998E-2</c:v>
                </c:pt>
                <c:pt idx="16" formatCode="0.00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 formatCode="0.00">
                  <c:v>0.03</c:v>
                </c:pt>
                <c:pt idx="23" formatCode="0.0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F-4CC5-AB04-50F7114F6DC5}"/>
            </c:ext>
          </c:extLst>
        </c:ser>
        <c:ser>
          <c:idx val="5"/>
          <c:order val="5"/>
          <c:tx>
            <c:strRef>
              <c:f>ZastiteniPodracja!$B$12</c:f>
              <c:strCache>
                <c:ptCount val="1"/>
                <c:pt idx="0">
                  <c:v>V - Заштитен 
предел (ЗП)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ZastiteniPodracja!$D$12:$AA$12</c:f>
              <c:numCache>
                <c:formatCode>0.00</c:formatCode>
                <c:ptCount val="24"/>
                <c:pt idx="2" formatCode="0.000">
                  <c:v>1.0200000000000001E-3</c:v>
                </c:pt>
                <c:pt idx="3" formatCode="0.000">
                  <c:v>1.0200000000000001E-3</c:v>
                </c:pt>
                <c:pt idx="4" formatCode="0.000">
                  <c:v>1.0200000000000001E-3</c:v>
                </c:pt>
                <c:pt idx="5" formatCode="0.000">
                  <c:v>1.0200000000000001E-3</c:v>
                </c:pt>
                <c:pt idx="6" formatCode="0.000">
                  <c:v>1.0200000000000001E-3</c:v>
                </c:pt>
                <c:pt idx="7" formatCode="0.000">
                  <c:v>1.0200000000000001E-3</c:v>
                </c:pt>
                <c:pt idx="8" formatCode="0.000">
                  <c:v>1.0200000000000001E-3</c:v>
                </c:pt>
                <c:pt idx="9" formatCode="0.000">
                  <c:v>1.0200000000000001E-3</c:v>
                </c:pt>
                <c:pt idx="10" formatCode="0.000">
                  <c:v>1.0200000000000001E-3</c:v>
                </c:pt>
                <c:pt idx="11" formatCode="0.000">
                  <c:v>1.0200000000000001E-3</c:v>
                </c:pt>
                <c:pt idx="12" formatCode="0.000">
                  <c:v>1.0200000000000001E-3</c:v>
                </c:pt>
                <c:pt idx="13" formatCode="0.000">
                  <c:v>1.0200000000000001E-3</c:v>
                </c:pt>
                <c:pt idx="14" formatCode="0.000">
                  <c:v>1.0200000000000001E-3</c:v>
                </c:pt>
                <c:pt idx="15" formatCode="0.000">
                  <c:v>1.0200000000000001E-3</c:v>
                </c:pt>
                <c:pt idx="16">
                  <c:v>1E-3</c:v>
                </c:pt>
                <c:pt idx="17" formatCode="0.000">
                  <c:v>1E-3</c:v>
                </c:pt>
                <c:pt idx="18" formatCode="0.000">
                  <c:v>1E-3</c:v>
                </c:pt>
                <c:pt idx="19" formatCode="0.000">
                  <c:v>1E-3</c:v>
                </c:pt>
                <c:pt idx="20" formatCode="0.000">
                  <c:v>1E-3</c:v>
                </c:pt>
                <c:pt idx="21" formatCode="0.000">
                  <c:v>1E-3</c:v>
                </c:pt>
                <c:pt idx="22" formatCode="General">
                  <c:v>0.48799999999999999</c:v>
                </c:pt>
                <c:pt idx="23">
                  <c:v>0.628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7F-4CC5-AB04-50F7114F6DC5}"/>
            </c:ext>
          </c:extLst>
        </c:ser>
        <c:ser>
          <c:idx val="6"/>
          <c:order val="6"/>
          <c:tx>
            <c:strRef>
              <c:f>ZastiteniPodracja!$B$13</c:f>
              <c:strCache>
                <c:ptCount val="1"/>
                <c:pt idx="0">
                  <c:v>VI - Повеќенаменско 
подрачје (ПНП)</c:v>
                </c:pt>
              </c:strCache>
            </c:strRef>
          </c:tx>
          <c:spPr>
            <a:gradFill rotWithShape="0">
              <a:gsLst>
                <a:gs pos="0">
                  <a:srgbClr val="5B9BD5"/>
                </a:gs>
                <a:gs pos="100000">
                  <a:srgbClr val="5B9BD5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ZastiteniPodracja!$D$13:$AA$13</c:f>
              <c:numCache>
                <c:formatCode>0.00</c:formatCode>
                <c:ptCount val="24"/>
                <c:pt idx="0">
                  <c:v>0.26923029999999998</c:v>
                </c:pt>
                <c:pt idx="1">
                  <c:v>0.26923029999999998</c:v>
                </c:pt>
                <c:pt idx="2">
                  <c:v>0.26923029999999998</c:v>
                </c:pt>
                <c:pt idx="3">
                  <c:v>0.26923029999999998</c:v>
                </c:pt>
                <c:pt idx="4">
                  <c:v>0.26923029999999998</c:v>
                </c:pt>
                <c:pt idx="5">
                  <c:v>0.26923029999999998</c:v>
                </c:pt>
                <c:pt idx="6">
                  <c:v>0.26923029999999998</c:v>
                </c:pt>
                <c:pt idx="7">
                  <c:v>0.26923029999999998</c:v>
                </c:pt>
                <c:pt idx="8">
                  <c:v>0.26923029999999998</c:v>
                </c:pt>
                <c:pt idx="9">
                  <c:v>0.26923029999999998</c:v>
                </c:pt>
                <c:pt idx="10">
                  <c:v>0.26923029999999998</c:v>
                </c:pt>
                <c:pt idx="11">
                  <c:v>0.26923029999999998</c:v>
                </c:pt>
                <c:pt idx="12">
                  <c:v>0.26923029999999998</c:v>
                </c:pt>
                <c:pt idx="13">
                  <c:v>0.26923029999999998</c:v>
                </c:pt>
                <c:pt idx="14">
                  <c:v>0.26923029999999998</c:v>
                </c:pt>
                <c:pt idx="15">
                  <c:v>0.26923029999999998</c:v>
                </c:pt>
                <c:pt idx="16">
                  <c:v>0.25</c:v>
                </c:pt>
                <c:pt idx="17" formatCode="0.000">
                  <c:v>0.25</c:v>
                </c:pt>
                <c:pt idx="18" formatCode="0.000">
                  <c:v>0.25</c:v>
                </c:pt>
                <c:pt idx="19" formatCode="0.000">
                  <c:v>0.25</c:v>
                </c:pt>
                <c:pt idx="20" formatCode="0.000">
                  <c:v>0.25</c:v>
                </c:pt>
                <c:pt idx="21" formatCode="0.000">
                  <c:v>0.25</c:v>
                </c:pt>
                <c:pt idx="22">
                  <c:v>0.25</c:v>
                </c:pt>
                <c:pt idx="2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F-4CC5-AB04-50F7114F6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5068560"/>
        <c:axId val="1095069104"/>
      </c:barChart>
      <c:catAx>
        <c:axId val="10950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6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6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zh-CN"/>
                  <a:t>1000 km2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6856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ZastiteniPodracja!$B$21</c:f>
              <c:strCache>
                <c:ptCount val="1"/>
                <c:pt idx="0">
                  <c:v>Ia - Строг природен 
резерват (СПР)</c:v>
                </c:pt>
              </c:strCache>
            </c:strRef>
          </c:tx>
          <c:spPr>
            <a:solidFill>
              <a:srgbClr val="7030A0"/>
            </a:solidFill>
            <a:ln w="3175">
              <a:solidFill>
                <a:srgbClr val="7030A0"/>
              </a:solidFill>
              <a:prstDash val="solid"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ZastiteniPodracja!$D$21:$AA$21</c:f>
              <c:numCache>
                <c:formatCode>General</c:formatCode>
                <c:ptCount val="24"/>
                <c:pt idx="2" formatCode="0.00">
                  <c:v>0.46980126784116982</c:v>
                </c:pt>
                <c:pt idx="3" formatCode="0.00">
                  <c:v>0.46980126784116982</c:v>
                </c:pt>
                <c:pt idx="4" formatCode="0.00">
                  <c:v>0.46980126784116982</c:v>
                </c:pt>
                <c:pt idx="5" formatCode="0.00">
                  <c:v>0.47271808034846186</c:v>
                </c:pt>
                <c:pt idx="6" formatCode="0.00">
                  <c:v>0.47271808034846186</c:v>
                </c:pt>
                <c:pt idx="7" formatCode="0.00">
                  <c:v>0.47271808034846186</c:v>
                </c:pt>
                <c:pt idx="8" formatCode="0.00">
                  <c:v>0.47271808034846186</c:v>
                </c:pt>
                <c:pt idx="9" formatCode="0.00">
                  <c:v>0.47271808034846186</c:v>
                </c:pt>
                <c:pt idx="10" formatCode="0.00">
                  <c:v>0.47271808034846186</c:v>
                </c:pt>
                <c:pt idx="11" formatCode="0.00">
                  <c:v>0.47271808034846186</c:v>
                </c:pt>
                <c:pt idx="12" formatCode="0.00">
                  <c:v>0.47070431299342747</c:v>
                </c:pt>
                <c:pt idx="13" formatCode="0.00">
                  <c:v>0.47070431299342747</c:v>
                </c:pt>
                <c:pt idx="14" formatCode="0.00">
                  <c:v>0.38981137945786182</c:v>
                </c:pt>
                <c:pt idx="15" formatCode="0.00">
                  <c:v>0.38981137945786182</c:v>
                </c:pt>
                <c:pt idx="16" formatCode="0.00">
                  <c:v>0.30334850075837128</c:v>
                </c:pt>
                <c:pt idx="17" formatCode="0.00">
                  <c:v>0.30334850075837128</c:v>
                </c:pt>
                <c:pt idx="18" formatCode="0.00">
                  <c:v>0.30334850075837128</c:v>
                </c:pt>
                <c:pt idx="19" formatCode="0.00">
                  <c:v>0.30334850075837128</c:v>
                </c:pt>
                <c:pt idx="20" formatCode="0.00">
                  <c:v>0.30334850075837128</c:v>
                </c:pt>
                <c:pt idx="21" formatCode="0.000">
                  <c:v>0.30334850075837128</c:v>
                </c:pt>
                <c:pt idx="22" formatCode="0.000">
                  <c:v>0.41224283436394044</c:v>
                </c:pt>
                <c:pt idx="23" formatCode="0.000">
                  <c:v>0.41224283436394044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5-43EA-A4E3-C281EC9A97FC}"/>
            </c:ext>
          </c:extLst>
        </c:ser>
        <c:ser>
          <c:idx val="1"/>
          <c:order val="1"/>
          <c:tx>
            <c:strRef>
              <c:f>ZastiteniPodracja!$B$22</c:f>
              <c:strCache>
                <c:ptCount val="1"/>
                <c:pt idx="0">
                  <c:v>Ib - Подрачје 
на дивината (ПД)</c:v>
                </c:pt>
              </c:strCache>
            </c:strRef>
          </c:tx>
          <c:spPr>
            <a:gradFill rotWithShape="0">
              <a:gsLst>
                <a:gs pos="0">
                  <a:srgbClr val="ED7D31"/>
                </a:gs>
                <a:gs pos="100000">
                  <a:srgbClr val="ED7D31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ZastiteniPodracja!$D$22:$AA$22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2775-43EA-A4E3-C281EC9A97FC}"/>
            </c:ext>
          </c:extLst>
        </c:ser>
        <c:ser>
          <c:idx val="2"/>
          <c:order val="2"/>
          <c:tx>
            <c:strRef>
              <c:f>ZastiteniPodracja!$B$23</c:f>
              <c:strCache>
                <c:ptCount val="1"/>
                <c:pt idx="0">
                  <c:v>II - Национален 
парк (НП)</c:v>
                </c:pt>
              </c:strCache>
            </c:strRef>
          </c:tx>
          <c:spPr>
            <a:gradFill rotWithShape="0">
              <a:gsLst>
                <a:gs pos="0">
                  <a:srgbClr val="A5A5A5"/>
                </a:gs>
                <a:gs pos="100000">
                  <a:srgbClr val="A5A5A5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ZastiteniPodracja!$D$23:$AA$23</c:f>
              <c:numCache>
                <c:formatCode>0.00</c:formatCode>
                <c:ptCount val="24"/>
                <c:pt idx="0">
                  <c:v>4.2133551122000537</c:v>
                </c:pt>
                <c:pt idx="1">
                  <c:v>4.2133551122000537</c:v>
                </c:pt>
                <c:pt idx="2">
                  <c:v>4.2133551122000537</c:v>
                </c:pt>
                <c:pt idx="3">
                  <c:v>4.2133551122000537</c:v>
                </c:pt>
                <c:pt idx="4">
                  <c:v>4.2133551122000537</c:v>
                </c:pt>
                <c:pt idx="5">
                  <c:v>4.2133551122000537</c:v>
                </c:pt>
                <c:pt idx="6">
                  <c:v>4.2133551122000537</c:v>
                </c:pt>
                <c:pt idx="7">
                  <c:v>4.2133551122000537</c:v>
                </c:pt>
                <c:pt idx="8">
                  <c:v>4.2133551122000537</c:v>
                </c:pt>
                <c:pt idx="9">
                  <c:v>4.3941974876521614</c:v>
                </c:pt>
                <c:pt idx="10">
                  <c:v>4.3941974876521614</c:v>
                </c:pt>
                <c:pt idx="11">
                  <c:v>4.3941974876521614</c:v>
                </c:pt>
                <c:pt idx="12">
                  <c:v>4.4875899350523083</c:v>
                </c:pt>
                <c:pt idx="13">
                  <c:v>4.4958736825730172</c:v>
                </c:pt>
                <c:pt idx="14">
                  <c:v>4.4958736825730172</c:v>
                </c:pt>
                <c:pt idx="15">
                  <c:v>4.4958736825730172</c:v>
                </c:pt>
                <c:pt idx="16">
                  <c:v>4.4724458445144473</c:v>
                </c:pt>
                <c:pt idx="17">
                  <c:v>4.4724458445144473</c:v>
                </c:pt>
                <c:pt idx="18">
                  <c:v>4.4724458445144473</c:v>
                </c:pt>
                <c:pt idx="19">
                  <c:v>4.4724458445144473</c:v>
                </c:pt>
                <c:pt idx="20">
                  <c:v>4.4724458445144473</c:v>
                </c:pt>
                <c:pt idx="21" formatCode="0.000">
                  <c:v>4.4724458445144473</c:v>
                </c:pt>
                <c:pt idx="22" formatCode="0.000">
                  <c:v>6.9070120172675304</c:v>
                </c:pt>
                <c:pt idx="23" formatCode="0.000">
                  <c:v>6.9070120172675304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5-43EA-A4E3-C281EC9A97FC}"/>
            </c:ext>
          </c:extLst>
        </c:ser>
        <c:ser>
          <c:idx val="3"/>
          <c:order val="3"/>
          <c:tx>
            <c:strRef>
              <c:f>ZastiteniPodracja!$B$24</c:f>
              <c:strCache>
                <c:ptCount val="1"/>
                <c:pt idx="0">
                  <c:v>III - Споменик на 
природата (СП)</c:v>
                </c:pt>
              </c:strCache>
            </c:strRef>
          </c:tx>
          <c:spPr>
            <a:gradFill rotWithShape="0">
              <a:gsLst>
                <a:gs pos="0">
                  <a:srgbClr val="FFC000"/>
                </a:gs>
                <a:gs pos="100000">
                  <a:srgbClr val="FFC0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ZastiteniPodracja!$D$24:$AA$24</c:f>
              <c:numCache>
                <c:formatCode>0.00</c:formatCode>
                <c:ptCount val="24"/>
                <c:pt idx="0">
                  <c:v>1.8461089721152724</c:v>
                </c:pt>
                <c:pt idx="1">
                  <c:v>2.2695134756737834</c:v>
                </c:pt>
                <c:pt idx="2">
                  <c:v>2.3442227666938904</c:v>
                </c:pt>
                <c:pt idx="3">
                  <c:v>2.496130362073659</c:v>
                </c:pt>
                <c:pt idx="4">
                  <c:v>2.496130362073659</c:v>
                </c:pt>
                <c:pt idx="5">
                  <c:v>2.584256990627309</c:v>
                </c:pt>
                <c:pt idx="6">
                  <c:v>2.584256990627309</c:v>
                </c:pt>
                <c:pt idx="7">
                  <c:v>2.584256990627309</c:v>
                </c:pt>
                <c:pt idx="8">
                  <c:v>2.753237661883094</c:v>
                </c:pt>
                <c:pt idx="9">
                  <c:v>2.753237661883094</c:v>
                </c:pt>
                <c:pt idx="10">
                  <c:v>2.7536265702173996</c:v>
                </c:pt>
                <c:pt idx="11">
                  <c:v>2.7582934702290669</c:v>
                </c:pt>
                <c:pt idx="12">
                  <c:v>2.7594213043985532</c:v>
                </c:pt>
                <c:pt idx="13">
                  <c:v>2.7761054719402636</c:v>
                </c:pt>
                <c:pt idx="14">
                  <c:v>2.7761054719402636</c:v>
                </c:pt>
                <c:pt idx="15">
                  <c:v>2.7766499436082914</c:v>
                </c:pt>
                <c:pt idx="16">
                  <c:v>3.072375841014273</c:v>
                </c:pt>
                <c:pt idx="17">
                  <c:v>3.072375841014273</c:v>
                </c:pt>
                <c:pt idx="18">
                  <c:v>3.072375841014273</c:v>
                </c:pt>
                <c:pt idx="19">
                  <c:v>3.072375841014273</c:v>
                </c:pt>
                <c:pt idx="20">
                  <c:v>3.072375841014273</c:v>
                </c:pt>
                <c:pt idx="21" formatCode="0.000">
                  <c:v>3.072375841014273</c:v>
                </c:pt>
                <c:pt idx="22" formatCode="0.000">
                  <c:v>3.072375841014273</c:v>
                </c:pt>
                <c:pt idx="23" formatCode="0.000">
                  <c:v>3.072375841014273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75-43EA-A4E3-C281EC9A97FC}"/>
            </c:ext>
          </c:extLst>
        </c:ser>
        <c:ser>
          <c:idx val="4"/>
          <c:order val="4"/>
          <c:tx>
            <c:strRef>
              <c:f>ZastiteniPodracja!$B$25</c:f>
              <c:strCache>
                <c:ptCount val="1"/>
                <c:pt idx="0">
                  <c:v>IV - Парк на 
природата (ПП)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rgbClr val="92D050"/>
              </a:solidFill>
              <a:prstDash val="solid"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ZastiteniPodracja!$D$25:$AA$25</c:f>
              <c:numCache>
                <c:formatCode>0.00</c:formatCode>
                <c:ptCount val="24"/>
                <c:pt idx="0">
                  <c:v>3.2901645082254113E-2</c:v>
                </c:pt>
                <c:pt idx="1">
                  <c:v>3.2901645082254113E-2</c:v>
                </c:pt>
                <c:pt idx="2">
                  <c:v>3.2901645082254113E-2</c:v>
                </c:pt>
                <c:pt idx="3">
                  <c:v>3.2901645082254113E-2</c:v>
                </c:pt>
                <c:pt idx="4">
                  <c:v>3.2901645082254113E-2</c:v>
                </c:pt>
                <c:pt idx="5">
                  <c:v>3.2901645082254113E-2</c:v>
                </c:pt>
                <c:pt idx="6">
                  <c:v>3.2901645082254113E-2</c:v>
                </c:pt>
                <c:pt idx="7">
                  <c:v>3.2901645082254113E-2</c:v>
                </c:pt>
                <c:pt idx="8">
                  <c:v>3.2901645082254113E-2</c:v>
                </c:pt>
                <c:pt idx="9">
                  <c:v>3.2901645082254113E-2</c:v>
                </c:pt>
                <c:pt idx="10">
                  <c:v>3.2901645082254113E-2</c:v>
                </c:pt>
                <c:pt idx="11">
                  <c:v>3.2901645082254113E-2</c:v>
                </c:pt>
                <c:pt idx="12">
                  <c:v>3.2901645082254113E-2</c:v>
                </c:pt>
                <c:pt idx="13">
                  <c:v>3.2901645082254113E-2</c:v>
                </c:pt>
                <c:pt idx="14">
                  <c:v>0.10745537276863842</c:v>
                </c:pt>
                <c:pt idx="15">
                  <c:v>0.10745537276863842</c:v>
                </c:pt>
                <c:pt idx="16">
                  <c:v>0.11667250029168123</c:v>
                </c:pt>
                <c:pt idx="17">
                  <c:v>0.11667250029168123</c:v>
                </c:pt>
                <c:pt idx="18">
                  <c:v>0.11667250029168123</c:v>
                </c:pt>
                <c:pt idx="19">
                  <c:v>0.11667250029168123</c:v>
                </c:pt>
                <c:pt idx="20">
                  <c:v>0.11667250029168123</c:v>
                </c:pt>
                <c:pt idx="21" formatCode="0.000">
                  <c:v>0.11667250029168123</c:v>
                </c:pt>
                <c:pt idx="22" formatCode="0.000">
                  <c:v>0.11667250029168123</c:v>
                </c:pt>
                <c:pt idx="23" formatCode="0.000">
                  <c:v>0.11667250029168123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75-43EA-A4E3-C281EC9A97FC}"/>
            </c:ext>
          </c:extLst>
        </c:ser>
        <c:ser>
          <c:idx val="5"/>
          <c:order val="5"/>
          <c:tx>
            <c:strRef>
              <c:f>ZastiteniPodracja!$B$26</c:f>
              <c:strCache>
                <c:ptCount val="1"/>
                <c:pt idx="0">
                  <c:v>V - Заштитен 
предел (ЗП)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ZastiteniPodracja!$D$26:$AA$26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3.9668650099171626E-3</c:v>
                </c:pt>
                <c:pt idx="3">
                  <c:v>3.9668650099171626E-3</c:v>
                </c:pt>
                <c:pt idx="4">
                  <c:v>3.9668650099171626E-3</c:v>
                </c:pt>
                <c:pt idx="5">
                  <c:v>3.9668650099171626E-3</c:v>
                </c:pt>
                <c:pt idx="6">
                  <c:v>3.9668650099171626E-3</c:v>
                </c:pt>
                <c:pt idx="7">
                  <c:v>3.9668650099171626E-3</c:v>
                </c:pt>
                <c:pt idx="8">
                  <c:v>3.9668650099171626E-3</c:v>
                </c:pt>
                <c:pt idx="9">
                  <c:v>3.9668650099171626E-3</c:v>
                </c:pt>
                <c:pt idx="10">
                  <c:v>3.9668650099171626E-3</c:v>
                </c:pt>
                <c:pt idx="11">
                  <c:v>3.9668650099171626E-3</c:v>
                </c:pt>
                <c:pt idx="12">
                  <c:v>3.9668650099171626E-3</c:v>
                </c:pt>
                <c:pt idx="13">
                  <c:v>3.9668650099171626E-3</c:v>
                </c:pt>
                <c:pt idx="14">
                  <c:v>3.9668650099171626E-3</c:v>
                </c:pt>
                <c:pt idx="15">
                  <c:v>3.9668650099171626E-3</c:v>
                </c:pt>
                <c:pt idx="16">
                  <c:v>3.8890833430560412E-3</c:v>
                </c:pt>
                <c:pt idx="17">
                  <c:v>3.8890833430560412E-3</c:v>
                </c:pt>
                <c:pt idx="18">
                  <c:v>3.8890833430560412E-3</c:v>
                </c:pt>
                <c:pt idx="19">
                  <c:v>3.8890833430560412E-3</c:v>
                </c:pt>
                <c:pt idx="20">
                  <c:v>3.8890833430560412E-3</c:v>
                </c:pt>
                <c:pt idx="21" formatCode="0.000">
                  <c:v>3.8890833430560412E-3</c:v>
                </c:pt>
                <c:pt idx="22" formatCode="0.000">
                  <c:v>1.8978726714113481</c:v>
                </c:pt>
                <c:pt idx="23" formatCode="0.000">
                  <c:v>2.4423443394391944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75-43EA-A4E3-C281EC9A97FC}"/>
            </c:ext>
          </c:extLst>
        </c:ser>
        <c:ser>
          <c:idx val="6"/>
          <c:order val="6"/>
          <c:tx>
            <c:strRef>
              <c:f>ZastiteniPodracja!$B$27</c:f>
              <c:strCache>
                <c:ptCount val="1"/>
                <c:pt idx="0">
                  <c:v>VI - Повеќенаменско 
подрачје (ПНП)</c:v>
                </c:pt>
              </c:strCache>
            </c:strRef>
          </c:tx>
          <c:spPr>
            <a:gradFill rotWithShape="0">
              <a:gsLst>
                <a:gs pos="0">
                  <a:srgbClr val="5B9BD5"/>
                </a:gs>
                <a:gs pos="100000">
                  <a:srgbClr val="5B9BD5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numRef>
              <c:f>ZastiteniPodracja!$D$18:$AA$18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ZastiteniPodracja!$D$27:$AA$27</c:f>
              <c:numCache>
                <c:formatCode>0.00</c:formatCode>
                <c:ptCount val="24"/>
                <c:pt idx="0">
                  <c:v>1.047059075175981</c:v>
                </c:pt>
                <c:pt idx="1">
                  <c:v>1.047059075175981</c:v>
                </c:pt>
                <c:pt idx="2">
                  <c:v>1.047059075175981</c:v>
                </c:pt>
                <c:pt idx="3">
                  <c:v>1.047059075175981</c:v>
                </c:pt>
                <c:pt idx="4">
                  <c:v>1.047059075175981</c:v>
                </c:pt>
                <c:pt idx="5">
                  <c:v>1.047059075175981</c:v>
                </c:pt>
                <c:pt idx="6">
                  <c:v>1.047059075175981</c:v>
                </c:pt>
                <c:pt idx="7">
                  <c:v>1.047059075175981</c:v>
                </c:pt>
                <c:pt idx="8">
                  <c:v>1.047059075175981</c:v>
                </c:pt>
                <c:pt idx="9">
                  <c:v>1.047059075175981</c:v>
                </c:pt>
                <c:pt idx="10">
                  <c:v>1.047059075175981</c:v>
                </c:pt>
                <c:pt idx="11">
                  <c:v>1.047059075175981</c:v>
                </c:pt>
                <c:pt idx="12">
                  <c:v>1.047059075175981</c:v>
                </c:pt>
                <c:pt idx="13">
                  <c:v>1.047059075175981</c:v>
                </c:pt>
                <c:pt idx="14">
                  <c:v>1.047059075175981</c:v>
                </c:pt>
                <c:pt idx="15">
                  <c:v>1.047059075175981</c:v>
                </c:pt>
                <c:pt idx="16">
                  <c:v>0.9722708357640103</c:v>
                </c:pt>
                <c:pt idx="17">
                  <c:v>0.9722708357640103</c:v>
                </c:pt>
                <c:pt idx="18">
                  <c:v>0.9722708357640103</c:v>
                </c:pt>
                <c:pt idx="19">
                  <c:v>0.9722708357640103</c:v>
                </c:pt>
                <c:pt idx="20">
                  <c:v>0.9722708357640103</c:v>
                </c:pt>
                <c:pt idx="21" formatCode="0.000">
                  <c:v>0.9722708357640103</c:v>
                </c:pt>
                <c:pt idx="22" formatCode="0.000">
                  <c:v>0.9722708357640103</c:v>
                </c:pt>
                <c:pt idx="23" formatCode="0.000">
                  <c:v>0.9722708357640103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75-43EA-A4E3-C281EC9A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5070736"/>
        <c:axId val="1095059312"/>
      </c:barChart>
      <c:catAx>
        <c:axId val="10950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59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5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707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3341885635082139E-2"/>
          <c:y val="0.80247616492237295"/>
          <c:w val="0.95672106359534481"/>
          <c:h val="0.17505613240022586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572673142233988E-2"/>
          <c:y val="3.8185794273566193E-2"/>
          <c:w val="0.89840770206309162"/>
          <c:h val="0.81718255123526584"/>
        </c:manualLayout>
      </c:layout>
      <c:lineChart>
        <c:grouping val="standard"/>
        <c:varyColors val="0"/>
        <c:ser>
          <c:idx val="0"/>
          <c:order val="0"/>
          <c:tx>
            <c:strRef>
              <c:f>ZastiteniPodracja!$B$14</c:f>
              <c:strCache>
                <c:ptCount val="1"/>
                <c:pt idx="0">
                  <c:v>Удел на вкупната територија на заштитени подрачја во територијата на РМ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EF-473F-86D8-B81EF90280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EF-473F-86D8-B81EF90280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EF-473F-86D8-B81EF90280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EF-473F-86D8-B81EF90280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EF-473F-86D8-B81EF90280B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1EF-473F-86D8-B81EF90280B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1EF-473F-86D8-B81EF90280B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EF-473F-86D8-B81EF90280B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EF-473F-86D8-B81EF90280B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EF-473F-86D8-B81EF90280B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1EF-473F-86D8-B81EF90280B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1EF-473F-86D8-B81EF90280B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EF-473F-86D8-B81EF90280B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EF-473F-86D8-B81EF90280B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EF-473F-86D8-B81EF90280B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EF-473F-86D8-B81EF90280B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EF-473F-86D8-B81EF90280B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EF-473F-86D8-B81EF90280B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EF-473F-86D8-B81EF90280B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EF-473F-86D8-B81EF90280B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EF-473F-86D8-B81EF90280B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1EF-473F-86D8-B81EF90280B0}"/>
              </c:ext>
            </c:extLst>
          </c:dPt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b="1"/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ZastiteniPodracja!$D$3:$AA$3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ZastiteniPodracja!$D$14:$AA$14</c:f>
              <c:numCache>
                <c:formatCode>0.00</c:formatCode>
                <c:ptCount val="24"/>
                <c:pt idx="0">
                  <c:v>7.1394248045735615</c:v>
                </c:pt>
                <c:pt idx="1">
                  <c:v>7.5628293081320725</c:v>
                </c:pt>
                <c:pt idx="2">
                  <c:v>8.1113067320032659</c:v>
                </c:pt>
                <c:pt idx="3">
                  <c:v>8.2632143273830359</c:v>
                </c:pt>
                <c:pt idx="4">
                  <c:v>8.2632143273830359</c:v>
                </c:pt>
                <c:pt idx="5">
                  <c:v>8.3542577684439774</c:v>
                </c:pt>
                <c:pt idx="6">
                  <c:v>8.3542577684439774</c:v>
                </c:pt>
                <c:pt idx="7">
                  <c:v>8.3542577684439774</c:v>
                </c:pt>
                <c:pt idx="8">
                  <c:v>8.523238439699762</c:v>
                </c:pt>
                <c:pt idx="9">
                  <c:v>8.7040808151518689</c:v>
                </c:pt>
                <c:pt idx="10">
                  <c:v>8.7044697234861736</c:v>
                </c:pt>
                <c:pt idx="11">
                  <c:v>8.7091366234978409</c:v>
                </c:pt>
                <c:pt idx="12">
                  <c:v>8.8016431377124391</c:v>
                </c:pt>
                <c:pt idx="13">
                  <c:v>8.8266110527748598</c:v>
                </c:pt>
                <c:pt idx="14">
                  <c:v>8.820271846925678</c:v>
                </c:pt>
                <c:pt idx="15">
                  <c:v>8.8208163185937067</c:v>
                </c:pt>
                <c:pt idx="16">
                  <c:v>8.9410026056858367</c:v>
                </c:pt>
                <c:pt idx="17">
                  <c:v>8.9410026056858367</c:v>
                </c:pt>
                <c:pt idx="18">
                  <c:v>8.9410026056858367</c:v>
                </c:pt>
                <c:pt idx="19">
                  <c:v>8.9410026056858367</c:v>
                </c:pt>
                <c:pt idx="20">
                  <c:v>8.9410026056858367</c:v>
                </c:pt>
                <c:pt idx="21">
                  <c:v>8.9410026056858367</c:v>
                </c:pt>
                <c:pt idx="22">
                  <c:v>13.378446700112784</c:v>
                </c:pt>
                <c:pt idx="23">
                  <c:v>13.92291836814063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1EF-473F-86D8-B81EF902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57136"/>
        <c:axId val="1095071280"/>
      </c:lineChart>
      <c:catAx>
        <c:axId val="109505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mk-MK"/>
          </a:p>
        </c:txPr>
        <c:crossAx val="109507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71280"/>
        <c:scaling>
          <c:orientation val="minMax"/>
          <c:min val="6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zh-CN"/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5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ZastiteniPodracja!$B$35</c:f>
              <c:strCache>
                <c:ptCount val="1"/>
                <c:pt idx="0">
                  <c:v>Вкупен број на заштитени подрачја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8C-4670-99B6-093F68F3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8C-4670-99B6-093F68F3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8C-4670-99B6-093F68F3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8C-4670-99B6-093F68F3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C8C-4670-99B6-093F68F3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C8C-4670-99B6-093F68F3BB5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C8C-4670-99B6-093F68F3BB5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C8C-4670-99B6-093F68F3BB5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8C-4670-99B6-093F68F3BB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C8C-4670-99B6-093F68F3BB5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C8C-4670-99B6-093F68F3BB5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C8C-4670-99B6-093F68F3BB5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C8C-4670-99B6-093F68F3BB5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C8C-4670-99B6-093F68F3BB5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C8C-4670-99B6-093F68F3BB5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C8C-4670-99B6-093F68F3BB5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C8C-4670-99B6-093F68F3BB5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C8C-4670-99B6-093F68F3BB5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C8C-4670-99B6-093F68F3BB5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C8C-4670-99B6-093F68F3BB5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C8C-4670-99B6-093F68F3BB5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C8C-4670-99B6-093F68F3BB58}"/>
              </c:ext>
            </c:extLst>
          </c:dPt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b="1"/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ZastiteniPodracja!$D$33:$AA$33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ZastiteniPodracja!$D$35:$AA$35</c:f>
              <c:numCache>
                <c:formatCode>0</c:formatCode>
                <c:ptCount val="24"/>
                <c:pt idx="0">
                  <c:v>67</c:v>
                </c:pt>
                <c:pt idx="1">
                  <c:v>70</c:v>
                </c:pt>
                <c:pt idx="2">
                  <c:v>77</c:v>
                </c:pt>
                <c:pt idx="3">
                  <c:v>78</c:v>
                </c:pt>
                <c:pt idx="4">
                  <c:v>78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83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87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81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C8C-4670-99B6-093F68F3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62576"/>
        <c:axId val="1095071824"/>
      </c:lineChart>
      <c:catAx>
        <c:axId val="109506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mk-MK"/>
          </a:p>
        </c:txPr>
        <c:crossAx val="109507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7182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zh-CN"/>
                  <a:t>број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625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9654281496062995E-2"/>
          <c:y val="3.9843960829138235E-2"/>
          <c:w val="0.91124849628171467"/>
          <c:h val="0.6519724600188479"/>
        </c:manualLayout>
      </c:layout>
      <c:lineChart>
        <c:grouping val="standard"/>
        <c:varyColors val="0"/>
        <c:ser>
          <c:idx val="0"/>
          <c:order val="0"/>
          <c:tx>
            <c:strRef>
              <c:f>ZastiteniPodracja!$B$36</c:f>
              <c:strCache>
                <c:ptCount val="1"/>
                <c:pt idx="0">
                  <c:v>Ia - Строг природен 
резерват (СПР)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ZastiteniPodracja!$D$36:$Z$36</c:f>
              <c:numCache>
                <c:formatCode>0</c:formatCode>
                <c:ptCount val="23"/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8-48EB-AD32-486C76E5B595}"/>
            </c:ext>
          </c:extLst>
        </c:ser>
        <c:ser>
          <c:idx val="1"/>
          <c:order val="1"/>
          <c:tx>
            <c:strRef>
              <c:f>ZastiteniPodracja!$B$37</c:f>
              <c:strCache>
                <c:ptCount val="1"/>
                <c:pt idx="0">
                  <c:v>Ib - Подрачје 
на дивината (ПД)</c:v>
                </c:pt>
              </c:strCache>
            </c:strRef>
          </c:tx>
          <c:spPr>
            <a:ln w="25400">
              <a:solidFill>
                <a:srgbClr val="ED7D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D7D31"/>
              </a:solidFill>
              <a:ln>
                <a:solidFill>
                  <a:srgbClr val="ED7D31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ZastiteniPodracja!$D$37:$Z$37</c:f>
              <c:numCache>
                <c:formatCode>0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8-48EB-AD32-486C76E5B595}"/>
            </c:ext>
          </c:extLst>
        </c:ser>
        <c:ser>
          <c:idx val="2"/>
          <c:order val="2"/>
          <c:tx>
            <c:strRef>
              <c:f>ZastiteniPodracja!$B$38</c:f>
              <c:strCache>
                <c:ptCount val="1"/>
                <c:pt idx="0">
                  <c:v>II - Национален 
парк (НП)</c:v>
                </c:pt>
              </c:strCache>
            </c:strRef>
          </c:tx>
          <c:spPr>
            <a:ln w="25400">
              <a:solidFill>
                <a:srgbClr val="A5A5A5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A5A5A5"/>
              </a:solidFill>
              <a:ln>
                <a:solidFill>
                  <a:srgbClr val="A5A5A5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ZastiteniPodracja!$D$38:$Z$38</c:f>
              <c:numCache>
                <c:formatCode>0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8-48EB-AD32-486C76E5B595}"/>
            </c:ext>
          </c:extLst>
        </c:ser>
        <c:ser>
          <c:idx val="3"/>
          <c:order val="3"/>
          <c:tx>
            <c:strRef>
              <c:f>ZastiteniPodracja!$B$39</c:f>
              <c:strCache>
                <c:ptCount val="1"/>
                <c:pt idx="0">
                  <c:v>III - Споменик на 
природата (СП)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ZastiteniPodracja!$D$39:$Z$39</c:f>
              <c:numCache>
                <c:formatCode>0</c:formatCode>
                <c:ptCount val="23"/>
                <c:pt idx="0">
                  <c:v>52</c:v>
                </c:pt>
                <c:pt idx="1">
                  <c:v>55</c:v>
                </c:pt>
                <c:pt idx="2">
                  <c:v>59</c:v>
                </c:pt>
                <c:pt idx="3">
                  <c:v>60</c:v>
                </c:pt>
                <c:pt idx="4">
                  <c:v>60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64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68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67</c:v>
                </c:pt>
                <c:pt idx="2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F8-48EB-AD32-486C76E5B595}"/>
            </c:ext>
          </c:extLst>
        </c:ser>
        <c:ser>
          <c:idx val="4"/>
          <c:order val="4"/>
          <c:tx>
            <c:strRef>
              <c:f>ZastiteniPodracja!$B$40</c:f>
              <c:strCache>
                <c:ptCount val="1"/>
                <c:pt idx="0">
                  <c:v>IV - Парк на 
природата (ПП)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ZastiteniPodracja!$D$40:$Z$40</c:f>
              <c:numCache>
                <c:formatCode>0</c:formatCode>
                <c:ptCount val="2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F8-48EB-AD32-486C76E5B595}"/>
            </c:ext>
          </c:extLst>
        </c:ser>
        <c:ser>
          <c:idx val="5"/>
          <c:order val="5"/>
          <c:tx>
            <c:strRef>
              <c:f>ZastiteniPodracja!$B$41</c:f>
              <c:strCache>
                <c:ptCount val="1"/>
                <c:pt idx="0">
                  <c:v>V - Заштитен 
предел (ЗП)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ZastiteniPodracja!$D$41:$Z$41</c:f>
              <c:numCache>
                <c:formatCode>0</c:formatCode>
                <c:ptCount val="23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F8-48EB-AD32-486C76E5B595}"/>
            </c:ext>
          </c:extLst>
        </c:ser>
        <c:ser>
          <c:idx val="6"/>
          <c:order val="6"/>
          <c:tx>
            <c:strRef>
              <c:f>ZastiteniPodracja!$B$42</c:f>
              <c:strCache>
                <c:ptCount val="1"/>
                <c:pt idx="0">
                  <c:v>VI - Повеќенаменско 
подрачје (ПНП)</c:v>
                </c:pt>
              </c:strCache>
            </c:strRef>
          </c:tx>
          <c:spPr>
            <a:ln w="25400">
              <a:solidFill>
                <a:srgbClr val="5B9BD5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5B9BD5"/>
                </a:solidFill>
                <a:prstDash val="solid"/>
              </a:ln>
            </c:spPr>
          </c:marker>
          <c:cat>
            <c:numRef>
              <c:f>ZastiteniPodracja!$D$33:$Z$33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ZastiteniPodracja!$D$42:$Z$42</c:f>
              <c:numCache>
                <c:formatCode>0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F8-48EB-AD32-486C76E5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56592"/>
        <c:axId val="1095060400"/>
      </c:lineChart>
      <c:catAx>
        <c:axId val="10950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mk-MK"/>
          </a:p>
        </c:txPr>
        <c:crossAx val="109506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06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zh-CN"/>
                  <a:t>број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mk-MK"/>
          </a:p>
        </c:txPr>
        <c:crossAx val="10950565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4687499999999996E-2"/>
          <c:y val="0.81069894075908733"/>
          <c:w val="0.94277777777777783"/>
          <c:h val="0.16776867094017697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宋体"/>
          <a:cs typeface="宋体"/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454025</xdr:colOff>
      <xdr:row>0</xdr:row>
      <xdr:rowOff>133350</xdr:rowOff>
    </xdr:from>
    <xdr:to>
      <xdr:col>39</xdr:col>
      <xdr:colOff>533400</xdr:colOff>
      <xdr:row>11</xdr:row>
      <xdr:rowOff>333375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412115</xdr:colOff>
      <xdr:row>12</xdr:row>
      <xdr:rowOff>99060</xdr:rowOff>
    </xdr:from>
    <xdr:to>
      <xdr:col>39</xdr:col>
      <xdr:colOff>552450</xdr:colOff>
      <xdr:row>23</xdr:row>
      <xdr:rowOff>123190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474345</xdr:colOff>
      <xdr:row>24</xdr:row>
      <xdr:rowOff>48260</xdr:rowOff>
    </xdr:from>
    <xdr:to>
      <xdr:col>39</xdr:col>
      <xdr:colOff>590550</xdr:colOff>
      <xdr:row>36</xdr:row>
      <xdr:rowOff>48895</xdr:rowOff>
    </xdr:to>
    <xdr:graphicFrame macro="">
      <xdr:nvGraphicFramePr>
        <xdr:cNvPr id="2051" name="Chart 4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551180</xdr:colOff>
      <xdr:row>38</xdr:row>
      <xdr:rowOff>164465</xdr:rowOff>
    </xdr:from>
    <xdr:to>
      <xdr:col>39</xdr:col>
      <xdr:colOff>552450</xdr:colOff>
      <xdr:row>53</xdr:row>
      <xdr:rowOff>161290</xdr:rowOff>
    </xdr:to>
    <xdr:graphicFrame macro="">
      <xdr:nvGraphicFramePr>
        <xdr:cNvPr id="2052" name="Chart 5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46989</xdr:colOff>
      <xdr:row>44</xdr:row>
      <xdr:rowOff>13970</xdr:rowOff>
    </xdr:from>
    <xdr:to>
      <xdr:col>11</xdr:col>
      <xdr:colOff>104775</xdr:colOff>
      <xdr:row>62</xdr:row>
      <xdr:rowOff>152400</xdr:rowOff>
    </xdr:to>
    <xdr:graphicFrame macro="">
      <xdr:nvGraphicFramePr>
        <xdr:cNvPr id="2053" name="Chart 6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171450</xdr:colOff>
      <xdr:row>44</xdr:row>
      <xdr:rowOff>52070</xdr:rowOff>
    </xdr:from>
    <xdr:to>
      <xdr:col>26</xdr:col>
      <xdr:colOff>200025</xdr:colOff>
      <xdr:row>62</xdr:row>
      <xdr:rowOff>161925</xdr:rowOff>
    </xdr:to>
    <xdr:graphicFrame macro="">
      <xdr:nvGraphicFramePr>
        <xdr:cNvPr id="2054" name="Chart 8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1"/>
  <sheetViews>
    <sheetView workbookViewId="0">
      <selection activeCell="F15" sqref="F15"/>
    </sheetView>
  </sheetViews>
  <sheetFormatPr defaultColWidth="9.140625" defaultRowHeight="15"/>
  <cols>
    <col min="2" max="2" width="37.5703125" customWidth="1"/>
    <col min="3" max="3" width="41.7109375" customWidth="1"/>
    <col min="4" max="4" width="44.140625" customWidth="1"/>
    <col min="6" max="6" width="34.5703125" customWidth="1"/>
  </cols>
  <sheetData>
    <row r="2" spans="2:4">
      <c r="B2" s="68" t="s">
        <v>0</v>
      </c>
      <c r="C2" s="69"/>
      <c r="D2" s="70"/>
    </row>
    <row r="3" spans="2:4">
      <c r="B3" s="30" t="s">
        <v>1</v>
      </c>
      <c r="C3" s="31" t="s">
        <v>2</v>
      </c>
      <c r="D3" s="32"/>
    </row>
    <row r="4" spans="2:4">
      <c r="B4" s="30" t="s">
        <v>3</v>
      </c>
      <c r="C4" s="31" t="s">
        <v>4</v>
      </c>
      <c r="D4" s="32"/>
    </row>
    <row r="5" spans="2:4">
      <c r="B5" s="30" t="s">
        <v>5</v>
      </c>
      <c r="C5" s="31" t="s">
        <v>6</v>
      </c>
      <c r="D5" s="32"/>
    </row>
    <row r="6" spans="2:4">
      <c r="B6" s="30" t="s">
        <v>7</v>
      </c>
      <c r="C6" s="33">
        <v>42657</v>
      </c>
      <c r="D6" s="32"/>
    </row>
    <row r="7" spans="2:4">
      <c r="B7" s="30" t="s">
        <v>8</v>
      </c>
      <c r="C7" s="31" t="s">
        <v>9</v>
      </c>
      <c r="D7" s="32"/>
    </row>
    <row r="8" spans="2:4">
      <c r="B8" s="30" t="s">
        <v>10</v>
      </c>
      <c r="C8" s="34" t="s">
        <v>63</v>
      </c>
      <c r="D8" s="32"/>
    </row>
    <row r="9" spans="2:4">
      <c r="B9" s="30" t="s">
        <v>11</v>
      </c>
      <c r="C9" s="35" t="s">
        <v>12</v>
      </c>
      <c r="D9" s="32"/>
    </row>
    <row r="10" spans="2:4">
      <c r="B10" s="68" t="s">
        <v>13</v>
      </c>
      <c r="C10" s="69"/>
      <c r="D10" s="70"/>
    </row>
    <row r="11" spans="2:4">
      <c r="B11" s="30" t="s">
        <v>14</v>
      </c>
      <c r="C11" s="36" t="s">
        <v>15</v>
      </c>
      <c r="D11" s="32"/>
    </row>
    <row r="12" spans="2:4">
      <c r="B12" s="30" t="s">
        <v>16</v>
      </c>
      <c r="C12" s="36" t="s">
        <v>17</v>
      </c>
      <c r="D12" s="32"/>
    </row>
    <row r="13" spans="2:4">
      <c r="B13" s="37" t="s">
        <v>18</v>
      </c>
      <c r="C13" s="38">
        <v>39702</v>
      </c>
      <c r="D13" s="39"/>
    </row>
    <row r="14" spans="2:4">
      <c r="B14" s="40" t="s">
        <v>19</v>
      </c>
      <c r="C14" s="41" t="s">
        <v>20</v>
      </c>
      <c r="D14" s="42"/>
    </row>
    <row r="15" spans="2:4">
      <c r="B15" s="30" t="s">
        <v>21</v>
      </c>
      <c r="C15" s="36" t="s">
        <v>22</v>
      </c>
      <c r="D15" s="32"/>
    </row>
    <row r="16" spans="2:4">
      <c r="B16" s="30" t="s">
        <v>23</v>
      </c>
      <c r="C16" s="43" t="s">
        <v>24</v>
      </c>
      <c r="D16" s="32"/>
    </row>
    <row r="17" spans="2:4">
      <c r="B17" s="44" t="s">
        <v>25</v>
      </c>
      <c r="C17" s="45">
        <v>42612</v>
      </c>
      <c r="D17" s="46"/>
    </row>
    <row r="18" spans="2:4">
      <c r="B18" s="47" t="s">
        <v>26</v>
      </c>
      <c r="C18" s="48" t="s">
        <v>7</v>
      </c>
      <c r="D18" s="49"/>
    </row>
    <row r="19" spans="2:4">
      <c r="B19" s="50" t="s">
        <v>27</v>
      </c>
      <c r="C19" s="36">
        <v>2008</v>
      </c>
      <c r="D19" s="51"/>
    </row>
    <row r="20" spans="2:4">
      <c r="B20" s="52" t="s">
        <v>28</v>
      </c>
      <c r="C20" s="36">
        <v>2010</v>
      </c>
      <c r="D20" s="32"/>
    </row>
    <row r="21" spans="2:4">
      <c r="B21" s="52" t="s">
        <v>29</v>
      </c>
      <c r="C21" s="36">
        <v>2012</v>
      </c>
      <c r="D21" s="32"/>
    </row>
    <row r="22" spans="2:4">
      <c r="B22" s="52" t="s">
        <v>30</v>
      </c>
      <c r="C22" s="36">
        <v>2014</v>
      </c>
      <c r="D22" s="32"/>
    </row>
    <row r="23" spans="2:4">
      <c r="B23" s="52" t="s">
        <v>31</v>
      </c>
      <c r="C23" s="53">
        <v>2016</v>
      </c>
      <c r="D23" s="54"/>
    </row>
    <row r="24" spans="2:4">
      <c r="B24" s="68" t="s">
        <v>32</v>
      </c>
      <c r="C24" s="69"/>
      <c r="D24" s="70"/>
    </row>
    <row r="25" spans="2:4">
      <c r="B25" s="30" t="s">
        <v>32</v>
      </c>
      <c r="C25" s="36"/>
      <c r="D25" s="32"/>
    </row>
    <row r="26" spans="2:4">
      <c r="B26" s="30" t="s">
        <v>33</v>
      </c>
      <c r="C26" s="36"/>
      <c r="D26" s="32"/>
    </row>
    <row r="27" spans="2:4">
      <c r="B27" s="68" t="s">
        <v>34</v>
      </c>
      <c r="C27" s="69"/>
      <c r="D27" s="70"/>
    </row>
    <row r="28" spans="2:4">
      <c r="B28" s="55" t="s">
        <v>35</v>
      </c>
      <c r="C28" s="56" t="s">
        <v>36</v>
      </c>
      <c r="D28" s="57" t="s">
        <v>37</v>
      </c>
    </row>
    <row r="29" spans="2:4">
      <c r="B29" s="58" t="s">
        <v>38</v>
      </c>
      <c r="C29" s="36" t="s">
        <v>2</v>
      </c>
      <c r="D29" s="59" t="s">
        <v>39</v>
      </c>
    </row>
    <row r="30" spans="2:4">
      <c r="B30" s="58"/>
      <c r="C30" s="36"/>
      <c r="D30" s="60"/>
    </row>
    <row r="31" spans="2:4">
      <c r="B31" s="61"/>
      <c r="C31" s="62"/>
      <c r="D31" s="63"/>
    </row>
  </sheetData>
  <mergeCells count="4">
    <mergeCell ref="B2:D2"/>
    <mergeCell ref="B10:D10"/>
    <mergeCell ref="B24:D24"/>
    <mergeCell ref="B27:D27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6"/>
  <sheetViews>
    <sheetView tabSelected="1" topLeftCell="K1" zoomScale="66" zoomScaleNormal="66" workbookViewId="0">
      <selection activeCell="AO7" sqref="AO7"/>
    </sheetView>
  </sheetViews>
  <sheetFormatPr defaultColWidth="9" defaultRowHeight="15"/>
  <cols>
    <col min="1" max="1" width="5.7109375" customWidth="1"/>
    <col min="2" max="2" width="26.85546875" customWidth="1"/>
    <col min="3" max="3" width="14.85546875" customWidth="1"/>
    <col min="4" max="4" width="10.42578125" customWidth="1"/>
    <col min="5" max="5" width="14.42578125" customWidth="1"/>
    <col min="6" max="27" width="7.28515625" customWidth="1"/>
    <col min="28" max="28" width="9.5703125" customWidth="1"/>
    <col min="29" max="260" width="9.140625"/>
    <col min="261" max="261" width="5.7109375" customWidth="1"/>
    <col min="262" max="262" width="26.85546875" customWidth="1"/>
    <col min="263" max="263" width="11" customWidth="1"/>
    <col min="264" max="264" width="11.85546875" customWidth="1"/>
    <col min="265" max="265" width="14.42578125" customWidth="1"/>
    <col min="266" max="270" width="10.28515625" customWidth="1"/>
    <col min="271" max="278" width="11.28515625" customWidth="1"/>
    <col min="279" max="516" width="9.140625"/>
    <col min="517" max="517" width="5.7109375" customWidth="1"/>
    <col min="518" max="518" width="26.85546875" customWidth="1"/>
    <col min="519" max="519" width="11" customWidth="1"/>
    <col min="520" max="520" width="11.85546875" customWidth="1"/>
    <col min="521" max="521" width="14.42578125" customWidth="1"/>
    <col min="522" max="526" width="10.28515625" customWidth="1"/>
    <col min="527" max="534" width="11.28515625" customWidth="1"/>
    <col min="535" max="772" width="9.140625"/>
    <col min="773" max="773" width="5.7109375" customWidth="1"/>
    <col min="774" max="774" width="26.85546875" customWidth="1"/>
    <col min="775" max="775" width="11" customWidth="1"/>
    <col min="776" max="776" width="11.85546875" customWidth="1"/>
    <col min="777" max="777" width="14.42578125" customWidth="1"/>
    <col min="778" max="782" width="10.28515625" customWidth="1"/>
    <col min="783" max="790" width="11.28515625" customWidth="1"/>
    <col min="791" max="1028" width="9.140625"/>
    <col min="1029" max="1029" width="5.7109375" customWidth="1"/>
    <col min="1030" max="1030" width="26.85546875" customWidth="1"/>
    <col min="1031" max="1031" width="11" customWidth="1"/>
    <col min="1032" max="1032" width="11.85546875" customWidth="1"/>
    <col min="1033" max="1033" width="14.42578125" customWidth="1"/>
    <col min="1034" max="1038" width="10.28515625" customWidth="1"/>
    <col min="1039" max="1046" width="11.28515625" customWidth="1"/>
    <col min="1047" max="1284" width="9.140625"/>
    <col min="1285" max="1285" width="5.7109375" customWidth="1"/>
    <col min="1286" max="1286" width="26.85546875" customWidth="1"/>
    <col min="1287" max="1287" width="11" customWidth="1"/>
    <col min="1288" max="1288" width="11.85546875" customWidth="1"/>
    <col min="1289" max="1289" width="14.42578125" customWidth="1"/>
    <col min="1290" max="1294" width="10.28515625" customWidth="1"/>
    <col min="1295" max="1302" width="11.28515625" customWidth="1"/>
    <col min="1303" max="1540" width="9.140625"/>
    <col min="1541" max="1541" width="5.7109375" customWidth="1"/>
    <col min="1542" max="1542" width="26.85546875" customWidth="1"/>
    <col min="1543" max="1543" width="11" customWidth="1"/>
    <col min="1544" max="1544" width="11.85546875" customWidth="1"/>
    <col min="1545" max="1545" width="14.42578125" customWidth="1"/>
    <col min="1546" max="1550" width="10.28515625" customWidth="1"/>
    <col min="1551" max="1558" width="11.28515625" customWidth="1"/>
    <col min="1559" max="1796" width="9.140625"/>
    <col min="1797" max="1797" width="5.7109375" customWidth="1"/>
    <col min="1798" max="1798" width="26.85546875" customWidth="1"/>
    <col min="1799" max="1799" width="11" customWidth="1"/>
    <col min="1800" max="1800" width="11.85546875" customWidth="1"/>
    <col min="1801" max="1801" width="14.42578125" customWidth="1"/>
    <col min="1802" max="1806" width="10.28515625" customWidth="1"/>
    <col min="1807" max="1814" width="11.28515625" customWidth="1"/>
    <col min="1815" max="2052" width="9.140625"/>
    <col min="2053" max="2053" width="5.7109375" customWidth="1"/>
    <col min="2054" max="2054" width="26.85546875" customWidth="1"/>
    <col min="2055" max="2055" width="11" customWidth="1"/>
    <col min="2056" max="2056" width="11.85546875" customWidth="1"/>
    <col min="2057" max="2057" width="14.42578125" customWidth="1"/>
    <col min="2058" max="2062" width="10.28515625" customWidth="1"/>
    <col min="2063" max="2070" width="11.28515625" customWidth="1"/>
    <col min="2071" max="2308" width="9.140625"/>
    <col min="2309" max="2309" width="5.7109375" customWidth="1"/>
    <col min="2310" max="2310" width="26.85546875" customWidth="1"/>
    <col min="2311" max="2311" width="11" customWidth="1"/>
    <col min="2312" max="2312" width="11.85546875" customWidth="1"/>
    <col min="2313" max="2313" width="14.42578125" customWidth="1"/>
    <col min="2314" max="2318" width="10.28515625" customWidth="1"/>
    <col min="2319" max="2326" width="11.28515625" customWidth="1"/>
    <col min="2327" max="2564" width="9.140625"/>
    <col min="2565" max="2565" width="5.7109375" customWidth="1"/>
    <col min="2566" max="2566" width="26.85546875" customWidth="1"/>
    <col min="2567" max="2567" width="11" customWidth="1"/>
    <col min="2568" max="2568" width="11.85546875" customWidth="1"/>
    <col min="2569" max="2569" width="14.42578125" customWidth="1"/>
    <col min="2570" max="2574" width="10.28515625" customWidth="1"/>
    <col min="2575" max="2582" width="11.28515625" customWidth="1"/>
    <col min="2583" max="2820" width="9.140625"/>
    <col min="2821" max="2821" width="5.7109375" customWidth="1"/>
    <col min="2822" max="2822" width="26.85546875" customWidth="1"/>
    <col min="2823" max="2823" width="11" customWidth="1"/>
    <col min="2824" max="2824" width="11.85546875" customWidth="1"/>
    <col min="2825" max="2825" width="14.42578125" customWidth="1"/>
    <col min="2826" max="2830" width="10.28515625" customWidth="1"/>
    <col min="2831" max="2838" width="11.28515625" customWidth="1"/>
    <col min="2839" max="3076" width="9.140625"/>
    <col min="3077" max="3077" width="5.7109375" customWidth="1"/>
    <col min="3078" max="3078" width="26.85546875" customWidth="1"/>
    <col min="3079" max="3079" width="11" customWidth="1"/>
    <col min="3080" max="3080" width="11.85546875" customWidth="1"/>
    <col min="3081" max="3081" width="14.42578125" customWidth="1"/>
    <col min="3082" max="3086" width="10.28515625" customWidth="1"/>
    <col min="3087" max="3094" width="11.28515625" customWidth="1"/>
    <col min="3095" max="3332" width="9.140625"/>
    <col min="3333" max="3333" width="5.7109375" customWidth="1"/>
    <col min="3334" max="3334" width="26.85546875" customWidth="1"/>
    <col min="3335" max="3335" width="11" customWidth="1"/>
    <col min="3336" max="3336" width="11.85546875" customWidth="1"/>
    <col min="3337" max="3337" width="14.42578125" customWidth="1"/>
    <col min="3338" max="3342" width="10.28515625" customWidth="1"/>
    <col min="3343" max="3350" width="11.28515625" customWidth="1"/>
    <col min="3351" max="3588" width="9.140625"/>
    <col min="3589" max="3589" width="5.7109375" customWidth="1"/>
    <col min="3590" max="3590" width="26.85546875" customWidth="1"/>
    <col min="3591" max="3591" width="11" customWidth="1"/>
    <col min="3592" max="3592" width="11.85546875" customWidth="1"/>
    <col min="3593" max="3593" width="14.42578125" customWidth="1"/>
    <col min="3594" max="3598" width="10.28515625" customWidth="1"/>
    <col min="3599" max="3606" width="11.28515625" customWidth="1"/>
    <col min="3607" max="3844" width="9.140625"/>
    <col min="3845" max="3845" width="5.7109375" customWidth="1"/>
    <col min="3846" max="3846" width="26.85546875" customWidth="1"/>
    <col min="3847" max="3847" width="11" customWidth="1"/>
    <col min="3848" max="3848" width="11.85546875" customWidth="1"/>
    <col min="3849" max="3849" width="14.42578125" customWidth="1"/>
    <col min="3850" max="3854" width="10.28515625" customWidth="1"/>
    <col min="3855" max="3862" width="11.28515625" customWidth="1"/>
    <col min="3863" max="4100" width="9.140625"/>
    <col min="4101" max="4101" width="5.7109375" customWidth="1"/>
    <col min="4102" max="4102" width="26.85546875" customWidth="1"/>
    <col min="4103" max="4103" width="11" customWidth="1"/>
    <col min="4104" max="4104" width="11.85546875" customWidth="1"/>
    <col min="4105" max="4105" width="14.42578125" customWidth="1"/>
    <col min="4106" max="4110" width="10.28515625" customWidth="1"/>
    <col min="4111" max="4118" width="11.28515625" customWidth="1"/>
    <col min="4119" max="4356" width="9.140625"/>
    <col min="4357" max="4357" width="5.7109375" customWidth="1"/>
    <col min="4358" max="4358" width="26.85546875" customWidth="1"/>
    <col min="4359" max="4359" width="11" customWidth="1"/>
    <col min="4360" max="4360" width="11.85546875" customWidth="1"/>
    <col min="4361" max="4361" width="14.42578125" customWidth="1"/>
    <col min="4362" max="4366" width="10.28515625" customWidth="1"/>
    <col min="4367" max="4374" width="11.28515625" customWidth="1"/>
    <col min="4375" max="4612" width="9.140625"/>
    <col min="4613" max="4613" width="5.7109375" customWidth="1"/>
    <col min="4614" max="4614" width="26.85546875" customWidth="1"/>
    <col min="4615" max="4615" width="11" customWidth="1"/>
    <col min="4616" max="4616" width="11.85546875" customWidth="1"/>
    <col min="4617" max="4617" width="14.42578125" customWidth="1"/>
    <col min="4618" max="4622" width="10.28515625" customWidth="1"/>
    <col min="4623" max="4630" width="11.28515625" customWidth="1"/>
    <col min="4631" max="4868" width="9.140625"/>
    <col min="4869" max="4869" width="5.7109375" customWidth="1"/>
    <col min="4870" max="4870" width="26.85546875" customWidth="1"/>
    <col min="4871" max="4871" width="11" customWidth="1"/>
    <col min="4872" max="4872" width="11.85546875" customWidth="1"/>
    <col min="4873" max="4873" width="14.42578125" customWidth="1"/>
    <col min="4874" max="4878" width="10.28515625" customWidth="1"/>
    <col min="4879" max="4886" width="11.28515625" customWidth="1"/>
    <col min="4887" max="5124" width="9.140625"/>
    <col min="5125" max="5125" width="5.7109375" customWidth="1"/>
    <col min="5126" max="5126" width="26.85546875" customWidth="1"/>
    <col min="5127" max="5127" width="11" customWidth="1"/>
    <col min="5128" max="5128" width="11.85546875" customWidth="1"/>
    <col min="5129" max="5129" width="14.42578125" customWidth="1"/>
    <col min="5130" max="5134" width="10.28515625" customWidth="1"/>
    <col min="5135" max="5142" width="11.28515625" customWidth="1"/>
    <col min="5143" max="5380" width="9.140625"/>
    <col min="5381" max="5381" width="5.7109375" customWidth="1"/>
    <col min="5382" max="5382" width="26.85546875" customWidth="1"/>
    <col min="5383" max="5383" width="11" customWidth="1"/>
    <col min="5384" max="5384" width="11.85546875" customWidth="1"/>
    <col min="5385" max="5385" width="14.42578125" customWidth="1"/>
    <col min="5386" max="5390" width="10.28515625" customWidth="1"/>
    <col min="5391" max="5398" width="11.28515625" customWidth="1"/>
    <col min="5399" max="5636" width="9.140625"/>
    <col min="5637" max="5637" width="5.7109375" customWidth="1"/>
    <col min="5638" max="5638" width="26.85546875" customWidth="1"/>
    <col min="5639" max="5639" width="11" customWidth="1"/>
    <col min="5640" max="5640" width="11.85546875" customWidth="1"/>
    <col min="5641" max="5641" width="14.42578125" customWidth="1"/>
    <col min="5642" max="5646" width="10.28515625" customWidth="1"/>
    <col min="5647" max="5654" width="11.28515625" customWidth="1"/>
    <col min="5655" max="5892" width="9.140625"/>
    <col min="5893" max="5893" width="5.7109375" customWidth="1"/>
    <col min="5894" max="5894" width="26.85546875" customWidth="1"/>
    <col min="5895" max="5895" width="11" customWidth="1"/>
    <col min="5896" max="5896" width="11.85546875" customWidth="1"/>
    <col min="5897" max="5897" width="14.42578125" customWidth="1"/>
    <col min="5898" max="5902" width="10.28515625" customWidth="1"/>
    <col min="5903" max="5910" width="11.28515625" customWidth="1"/>
    <col min="5911" max="6148" width="9.140625"/>
    <col min="6149" max="6149" width="5.7109375" customWidth="1"/>
    <col min="6150" max="6150" width="26.85546875" customWidth="1"/>
    <col min="6151" max="6151" width="11" customWidth="1"/>
    <col min="6152" max="6152" width="11.85546875" customWidth="1"/>
    <col min="6153" max="6153" width="14.42578125" customWidth="1"/>
    <col min="6154" max="6158" width="10.28515625" customWidth="1"/>
    <col min="6159" max="6166" width="11.28515625" customWidth="1"/>
    <col min="6167" max="6404" width="9.140625"/>
    <col min="6405" max="6405" width="5.7109375" customWidth="1"/>
    <col min="6406" max="6406" width="26.85546875" customWidth="1"/>
    <col min="6407" max="6407" width="11" customWidth="1"/>
    <col min="6408" max="6408" width="11.85546875" customWidth="1"/>
    <col min="6409" max="6409" width="14.42578125" customWidth="1"/>
    <col min="6410" max="6414" width="10.28515625" customWidth="1"/>
    <col min="6415" max="6422" width="11.28515625" customWidth="1"/>
    <col min="6423" max="6660" width="9.140625"/>
    <col min="6661" max="6661" width="5.7109375" customWidth="1"/>
    <col min="6662" max="6662" width="26.85546875" customWidth="1"/>
    <col min="6663" max="6663" width="11" customWidth="1"/>
    <col min="6664" max="6664" width="11.85546875" customWidth="1"/>
    <col min="6665" max="6665" width="14.42578125" customWidth="1"/>
    <col min="6666" max="6670" width="10.28515625" customWidth="1"/>
    <col min="6671" max="6678" width="11.28515625" customWidth="1"/>
    <col min="6679" max="6916" width="9.140625"/>
    <col min="6917" max="6917" width="5.7109375" customWidth="1"/>
    <col min="6918" max="6918" width="26.85546875" customWidth="1"/>
    <col min="6919" max="6919" width="11" customWidth="1"/>
    <col min="6920" max="6920" width="11.85546875" customWidth="1"/>
    <col min="6921" max="6921" width="14.42578125" customWidth="1"/>
    <col min="6922" max="6926" width="10.28515625" customWidth="1"/>
    <col min="6927" max="6934" width="11.28515625" customWidth="1"/>
    <col min="6935" max="7172" width="9.140625"/>
    <col min="7173" max="7173" width="5.7109375" customWidth="1"/>
    <col min="7174" max="7174" width="26.85546875" customWidth="1"/>
    <col min="7175" max="7175" width="11" customWidth="1"/>
    <col min="7176" max="7176" width="11.85546875" customWidth="1"/>
    <col min="7177" max="7177" width="14.42578125" customWidth="1"/>
    <col min="7178" max="7182" width="10.28515625" customWidth="1"/>
    <col min="7183" max="7190" width="11.28515625" customWidth="1"/>
    <col min="7191" max="7428" width="9.140625"/>
    <col min="7429" max="7429" width="5.7109375" customWidth="1"/>
    <col min="7430" max="7430" width="26.85546875" customWidth="1"/>
    <col min="7431" max="7431" width="11" customWidth="1"/>
    <col min="7432" max="7432" width="11.85546875" customWidth="1"/>
    <col min="7433" max="7433" width="14.42578125" customWidth="1"/>
    <col min="7434" max="7438" width="10.28515625" customWidth="1"/>
    <col min="7439" max="7446" width="11.28515625" customWidth="1"/>
    <col min="7447" max="7684" width="9.140625"/>
    <col min="7685" max="7685" width="5.7109375" customWidth="1"/>
    <col min="7686" max="7686" width="26.85546875" customWidth="1"/>
    <col min="7687" max="7687" width="11" customWidth="1"/>
    <col min="7688" max="7688" width="11.85546875" customWidth="1"/>
    <col min="7689" max="7689" width="14.42578125" customWidth="1"/>
    <col min="7690" max="7694" width="10.28515625" customWidth="1"/>
    <col min="7695" max="7702" width="11.28515625" customWidth="1"/>
    <col min="7703" max="7940" width="9.140625"/>
    <col min="7941" max="7941" width="5.7109375" customWidth="1"/>
    <col min="7942" max="7942" width="26.85546875" customWidth="1"/>
    <col min="7943" max="7943" width="11" customWidth="1"/>
    <col min="7944" max="7944" width="11.85546875" customWidth="1"/>
    <col min="7945" max="7945" width="14.42578125" customWidth="1"/>
    <col min="7946" max="7950" width="10.28515625" customWidth="1"/>
    <col min="7951" max="7958" width="11.28515625" customWidth="1"/>
    <col min="7959" max="8196" width="9.140625"/>
    <col min="8197" max="8197" width="5.7109375" customWidth="1"/>
    <col min="8198" max="8198" width="26.85546875" customWidth="1"/>
    <col min="8199" max="8199" width="11" customWidth="1"/>
    <col min="8200" max="8200" width="11.85546875" customWidth="1"/>
    <col min="8201" max="8201" width="14.42578125" customWidth="1"/>
    <col min="8202" max="8206" width="10.28515625" customWidth="1"/>
    <col min="8207" max="8214" width="11.28515625" customWidth="1"/>
    <col min="8215" max="8452" width="9.140625"/>
    <col min="8453" max="8453" width="5.7109375" customWidth="1"/>
    <col min="8454" max="8454" width="26.85546875" customWidth="1"/>
    <col min="8455" max="8455" width="11" customWidth="1"/>
    <col min="8456" max="8456" width="11.85546875" customWidth="1"/>
    <col min="8457" max="8457" width="14.42578125" customWidth="1"/>
    <col min="8458" max="8462" width="10.28515625" customWidth="1"/>
    <col min="8463" max="8470" width="11.28515625" customWidth="1"/>
    <col min="8471" max="8708" width="9.140625"/>
    <col min="8709" max="8709" width="5.7109375" customWidth="1"/>
    <col min="8710" max="8710" width="26.85546875" customWidth="1"/>
    <col min="8711" max="8711" width="11" customWidth="1"/>
    <col min="8712" max="8712" width="11.85546875" customWidth="1"/>
    <col min="8713" max="8713" width="14.42578125" customWidth="1"/>
    <col min="8714" max="8718" width="10.28515625" customWidth="1"/>
    <col min="8719" max="8726" width="11.28515625" customWidth="1"/>
    <col min="8727" max="8964" width="9.140625"/>
    <col min="8965" max="8965" width="5.7109375" customWidth="1"/>
    <col min="8966" max="8966" width="26.85546875" customWidth="1"/>
    <col min="8967" max="8967" width="11" customWidth="1"/>
    <col min="8968" max="8968" width="11.85546875" customWidth="1"/>
    <col min="8969" max="8969" width="14.42578125" customWidth="1"/>
    <col min="8970" max="8974" width="10.28515625" customWidth="1"/>
    <col min="8975" max="8982" width="11.28515625" customWidth="1"/>
    <col min="8983" max="9220" width="9.140625"/>
    <col min="9221" max="9221" width="5.7109375" customWidth="1"/>
    <col min="9222" max="9222" width="26.85546875" customWidth="1"/>
    <col min="9223" max="9223" width="11" customWidth="1"/>
    <col min="9224" max="9224" width="11.85546875" customWidth="1"/>
    <col min="9225" max="9225" width="14.42578125" customWidth="1"/>
    <col min="9226" max="9230" width="10.28515625" customWidth="1"/>
    <col min="9231" max="9238" width="11.28515625" customWidth="1"/>
    <col min="9239" max="9476" width="9.140625"/>
    <col min="9477" max="9477" width="5.7109375" customWidth="1"/>
    <col min="9478" max="9478" width="26.85546875" customWidth="1"/>
    <col min="9479" max="9479" width="11" customWidth="1"/>
    <col min="9480" max="9480" width="11.85546875" customWidth="1"/>
    <col min="9481" max="9481" width="14.42578125" customWidth="1"/>
    <col min="9482" max="9486" width="10.28515625" customWidth="1"/>
    <col min="9487" max="9494" width="11.28515625" customWidth="1"/>
    <col min="9495" max="9732" width="9.140625"/>
    <col min="9733" max="9733" width="5.7109375" customWidth="1"/>
    <col min="9734" max="9734" width="26.85546875" customWidth="1"/>
    <col min="9735" max="9735" width="11" customWidth="1"/>
    <col min="9736" max="9736" width="11.85546875" customWidth="1"/>
    <col min="9737" max="9737" width="14.42578125" customWidth="1"/>
    <col min="9738" max="9742" width="10.28515625" customWidth="1"/>
    <col min="9743" max="9750" width="11.28515625" customWidth="1"/>
    <col min="9751" max="9988" width="9.140625"/>
    <col min="9989" max="9989" width="5.7109375" customWidth="1"/>
    <col min="9990" max="9990" width="26.85546875" customWidth="1"/>
    <col min="9991" max="9991" width="11" customWidth="1"/>
    <col min="9992" max="9992" width="11.85546875" customWidth="1"/>
    <col min="9993" max="9993" width="14.42578125" customWidth="1"/>
    <col min="9994" max="9998" width="10.28515625" customWidth="1"/>
    <col min="9999" max="10006" width="11.28515625" customWidth="1"/>
    <col min="10007" max="10244" width="9.140625"/>
    <col min="10245" max="10245" width="5.7109375" customWidth="1"/>
    <col min="10246" max="10246" width="26.85546875" customWidth="1"/>
    <col min="10247" max="10247" width="11" customWidth="1"/>
    <col min="10248" max="10248" width="11.85546875" customWidth="1"/>
    <col min="10249" max="10249" width="14.42578125" customWidth="1"/>
    <col min="10250" max="10254" width="10.28515625" customWidth="1"/>
    <col min="10255" max="10262" width="11.28515625" customWidth="1"/>
    <col min="10263" max="10500" width="9.140625"/>
    <col min="10501" max="10501" width="5.7109375" customWidth="1"/>
    <col min="10502" max="10502" width="26.85546875" customWidth="1"/>
    <col min="10503" max="10503" width="11" customWidth="1"/>
    <col min="10504" max="10504" width="11.85546875" customWidth="1"/>
    <col min="10505" max="10505" width="14.42578125" customWidth="1"/>
    <col min="10506" max="10510" width="10.28515625" customWidth="1"/>
    <col min="10511" max="10518" width="11.28515625" customWidth="1"/>
    <col min="10519" max="10756" width="9.140625"/>
    <col min="10757" max="10757" width="5.7109375" customWidth="1"/>
    <col min="10758" max="10758" width="26.85546875" customWidth="1"/>
    <col min="10759" max="10759" width="11" customWidth="1"/>
    <col min="10760" max="10760" width="11.85546875" customWidth="1"/>
    <col min="10761" max="10761" width="14.42578125" customWidth="1"/>
    <col min="10762" max="10766" width="10.28515625" customWidth="1"/>
    <col min="10767" max="10774" width="11.28515625" customWidth="1"/>
    <col min="10775" max="11012" width="9.140625"/>
    <col min="11013" max="11013" width="5.7109375" customWidth="1"/>
    <col min="11014" max="11014" width="26.85546875" customWidth="1"/>
    <col min="11015" max="11015" width="11" customWidth="1"/>
    <col min="11016" max="11016" width="11.85546875" customWidth="1"/>
    <col min="11017" max="11017" width="14.42578125" customWidth="1"/>
    <col min="11018" max="11022" width="10.28515625" customWidth="1"/>
    <col min="11023" max="11030" width="11.28515625" customWidth="1"/>
    <col min="11031" max="11268" width="9.140625"/>
    <col min="11269" max="11269" width="5.7109375" customWidth="1"/>
    <col min="11270" max="11270" width="26.85546875" customWidth="1"/>
    <col min="11271" max="11271" width="11" customWidth="1"/>
    <col min="11272" max="11272" width="11.85546875" customWidth="1"/>
    <col min="11273" max="11273" width="14.42578125" customWidth="1"/>
    <col min="11274" max="11278" width="10.28515625" customWidth="1"/>
    <col min="11279" max="11286" width="11.28515625" customWidth="1"/>
    <col min="11287" max="11524" width="9.140625"/>
    <col min="11525" max="11525" width="5.7109375" customWidth="1"/>
    <col min="11526" max="11526" width="26.85546875" customWidth="1"/>
    <col min="11527" max="11527" width="11" customWidth="1"/>
    <col min="11528" max="11528" width="11.85546875" customWidth="1"/>
    <col min="11529" max="11529" width="14.42578125" customWidth="1"/>
    <col min="11530" max="11534" width="10.28515625" customWidth="1"/>
    <col min="11535" max="11542" width="11.28515625" customWidth="1"/>
    <col min="11543" max="11780" width="9.140625"/>
    <col min="11781" max="11781" width="5.7109375" customWidth="1"/>
    <col min="11782" max="11782" width="26.85546875" customWidth="1"/>
    <col min="11783" max="11783" width="11" customWidth="1"/>
    <col min="11784" max="11784" width="11.85546875" customWidth="1"/>
    <col min="11785" max="11785" width="14.42578125" customWidth="1"/>
    <col min="11786" max="11790" width="10.28515625" customWidth="1"/>
    <col min="11791" max="11798" width="11.28515625" customWidth="1"/>
    <col min="11799" max="12036" width="9.140625"/>
    <col min="12037" max="12037" width="5.7109375" customWidth="1"/>
    <col min="12038" max="12038" width="26.85546875" customWidth="1"/>
    <col min="12039" max="12039" width="11" customWidth="1"/>
    <col min="12040" max="12040" width="11.85546875" customWidth="1"/>
    <col min="12041" max="12041" width="14.42578125" customWidth="1"/>
    <col min="12042" max="12046" width="10.28515625" customWidth="1"/>
    <col min="12047" max="12054" width="11.28515625" customWidth="1"/>
    <col min="12055" max="12292" width="9.140625"/>
    <col min="12293" max="12293" width="5.7109375" customWidth="1"/>
    <col min="12294" max="12294" width="26.85546875" customWidth="1"/>
    <col min="12295" max="12295" width="11" customWidth="1"/>
    <col min="12296" max="12296" width="11.85546875" customWidth="1"/>
    <col min="12297" max="12297" width="14.42578125" customWidth="1"/>
    <col min="12298" max="12302" width="10.28515625" customWidth="1"/>
    <col min="12303" max="12310" width="11.28515625" customWidth="1"/>
    <col min="12311" max="12548" width="9.140625"/>
    <col min="12549" max="12549" width="5.7109375" customWidth="1"/>
    <col min="12550" max="12550" width="26.85546875" customWidth="1"/>
    <col min="12551" max="12551" width="11" customWidth="1"/>
    <col min="12552" max="12552" width="11.85546875" customWidth="1"/>
    <col min="12553" max="12553" width="14.42578125" customWidth="1"/>
    <col min="12554" max="12558" width="10.28515625" customWidth="1"/>
    <col min="12559" max="12566" width="11.28515625" customWidth="1"/>
    <col min="12567" max="12804" width="9.140625"/>
    <col min="12805" max="12805" width="5.7109375" customWidth="1"/>
    <col min="12806" max="12806" width="26.85546875" customWidth="1"/>
    <col min="12807" max="12807" width="11" customWidth="1"/>
    <col min="12808" max="12808" width="11.85546875" customWidth="1"/>
    <col min="12809" max="12809" width="14.42578125" customWidth="1"/>
    <col min="12810" max="12814" width="10.28515625" customWidth="1"/>
    <col min="12815" max="12822" width="11.28515625" customWidth="1"/>
    <col min="12823" max="13060" width="9.140625"/>
    <col min="13061" max="13061" width="5.7109375" customWidth="1"/>
    <col min="13062" max="13062" width="26.85546875" customWidth="1"/>
    <col min="13063" max="13063" width="11" customWidth="1"/>
    <col min="13064" max="13064" width="11.85546875" customWidth="1"/>
    <col min="13065" max="13065" width="14.42578125" customWidth="1"/>
    <col min="13066" max="13070" width="10.28515625" customWidth="1"/>
    <col min="13071" max="13078" width="11.28515625" customWidth="1"/>
    <col min="13079" max="13316" width="9.140625"/>
    <col min="13317" max="13317" width="5.7109375" customWidth="1"/>
    <col min="13318" max="13318" width="26.85546875" customWidth="1"/>
    <col min="13319" max="13319" width="11" customWidth="1"/>
    <col min="13320" max="13320" width="11.85546875" customWidth="1"/>
    <col min="13321" max="13321" width="14.42578125" customWidth="1"/>
    <col min="13322" max="13326" width="10.28515625" customWidth="1"/>
    <col min="13327" max="13334" width="11.28515625" customWidth="1"/>
    <col min="13335" max="13572" width="9.140625"/>
    <col min="13573" max="13573" width="5.7109375" customWidth="1"/>
    <col min="13574" max="13574" width="26.85546875" customWidth="1"/>
    <col min="13575" max="13575" width="11" customWidth="1"/>
    <col min="13576" max="13576" width="11.85546875" customWidth="1"/>
    <col min="13577" max="13577" width="14.42578125" customWidth="1"/>
    <col min="13578" max="13582" width="10.28515625" customWidth="1"/>
    <col min="13583" max="13590" width="11.28515625" customWidth="1"/>
    <col min="13591" max="13828" width="9.140625"/>
    <col min="13829" max="13829" width="5.7109375" customWidth="1"/>
    <col min="13830" max="13830" width="26.85546875" customWidth="1"/>
    <col min="13831" max="13831" width="11" customWidth="1"/>
    <col min="13832" max="13832" width="11.85546875" customWidth="1"/>
    <col min="13833" max="13833" width="14.42578125" customWidth="1"/>
    <col min="13834" max="13838" width="10.28515625" customWidth="1"/>
    <col min="13839" max="13846" width="11.28515625" customWidth="1"/>
    <col min="13847" max="14084" width="9.140625"/>
    <col min="14085" max="14085" width="5.7109375" customWidth="1"/>
    <col min="14086" max="14086" width="26.85546875" customWidth="1"/>
    <col min="14087" max="14087" width="11" customWidth="1"/>
    <col min="14088" max="14088" width="11.85546875" customWidth="1"/>
    <col min="14089" max="14089" width="14.42578125" customWidth="1"/>
    <col min="14090" max="14094" width="10.28515625" customWidth="1"/>
    <col min="14095" max="14102" width="11.28515625" customWidth="1"/>
    <col min="14103" max="14340" width="9.140625"/>
    <col min="14341" max="14341" width="5.7109375" customWidth="1"/>
    <col min="14342" max="14342" width="26.85546875" customWidth="1"/>
    <col min="14343" max="14343" width="11" customWidth="1"/>
    <col min="14344" max="14344" width="11.85546875" customWidth="1"/>
    <col min="14345" max="14345" width="14.42578125" customWidth="1"/>
    <col min="14346" max="14350" width="10.28515625" customWidth="1"/>
    <col min="14351" max="14358" width="11.28515625" customWidth="1"/>
    <col min="14359" max="14596" width="9.140625"/>
    <col min="14597" max="14597" width="5.7109375" customWidth="1"/>
    <col min="14598" max="14598" width="26.85546875" customWidth="1"/>
    <col min="14599" max="14599" width="11" customWidth="1"/>
    <col min="14600" max="14600" width="11.85546875" customWidth="1"/>
    <col min="14601" max="14601" width="14.42578125" customWidth="1"/>
    <col min="14602" max="14606" width="10.28515625" customWidth="1"/>
    <col min="14607" max="14614" width="11.28515625" customWidth="1"/>
    <col min="14615" max="14852" width="9.140625"/>
    <col min="14853" max="14853" width="5.7109375" customWidth="1"/>
    <col min="14854" max="14854" width="26.85546875" customWidth="1"/>
    <col min="14855" max="14855" width="11" customWidth="1"/>
    <col min="14856" max="14856" width="11.85546875" customWidth="1"/>
    <col min="14857" max="14857" width="14.42578125" customWidth="1"/>
    <col min="14858" max="14862" width="10.28515625" customWidth="1"/>
    <col min="14863" max="14870" width="11.28515625" customWidth="1"/>
    <col min="14871" max="15108" width="9.140625"/>
    <col min="15109" max="15109" width="5.7109375" customWidth="1"/>
    <col min="15110" max="15110" width="26.85546875" customWidth="1"/>
    <col min="15111" max="15111" width="11" customWidth="1"/>
    <col min="15112" max="15112" width="11.85546875" customWidth="1"/>
    <col min="15113" max="15113" width="14.42578125" customWidth="1"/>
    <col min="15114" max="15118" width="10.28515625" customWidth="1"/>
    <col min="15119" max="15126" width="11.28515625" customWidth="1"/>
    <col min="15127" max="15364" width="9.140625"/>
    <col min="15365" max="15365" width="5.7109375" customWidth="1"/>
    <col min="15366" max="15366" width="26.85546875" customWidth="1"/>
    <col min="15367" max="15367" width="11" customWidth="1"/>
    <col min="15368" max="15368" width="11.85546875" customWidth="1"/>
    <col min="15369" max="15369" width="14.42578125" customWidth="1"/>
    <col min="15370" max="15374" width="10.28515625" customWidth="1"/>
    <col min="15375" max="15382" width="11.28515625" customWidth="1"/>
    <col min="15383" max="15620" width="9.140625"/>
    <col min="15621" max="15621" width="5.7109375" customWidth="1"/>
    <col min="15622" max="15622" width="26.85546875" customWidth="1"/>
    <col min="15623" max="15623" width="11" customWidth="1"/>
    <col min="15624" max="15624" width="11.85546875" customWidth="1"/>
    <col min="15625" max="15625" width="14.42578125" customWidth="1"/>
    <col min="15626" max="15630" width="10.28515625" customWidth="1"/>
    <col min="15631" max="15638" width="11.28515625" customWidth="1"/>
    <col min="15639" max="15876" width="9.140625"/>
    <col min="15877" max="15877" width="5.7109375" customWidth="1"/>
    <col min="15878" max="15878" width="26.85546875" customWidth="1"/>
    <col min="15879" max="15879" width="11" customWidth="1"/>
    <col min="15880" max="15880" width="11.85546875" customWidth="1"/>
    <col min="15881" max="15881" width="14.42578125" customWidth="1"/>
    <col min="15882" max="15886" width="10.28515625" customWidth="1"/>
    <col min="15887" max="15894" width="11.28515625" customWidth="1"/>
    <col min="15895" max="16132" width="9.140625"/>
    <col min="16133" max="16133" width="5.7109375" customWidth="1"/>
    <col min="16134" max="16134" width="26.85546875" customWidth="1"/>
    <col min="16135" max="16135" width="11" customWidth="1"/>
    <col min="16136" max="16136" width="11.85546875" customWidth="1"/>
    <col min="16137" max="16137" width="14.42578125" customWidth="1"/>
    <col min="16138" max="16142" width="10.28515625" customWidth="1"/>
    <col min="16143" max="16150" width="11.28515625" customWidth="1"/>
    <col min="16151" max="16383" width="9.140625"/>
    <col min="16384" max="16384" width="9.140625" customWidth="1"/>
  </cols>
  <sheetData>
    <row r="1" spans="1:27" ht="18.7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7">
      <c r="B2" s="3"/>
    </row>
    <row r="3" spans="1:27" ht="15.75">
      <c r="A3" s="4"/>
      <c r="B3" s="5"/>
      <c r="C3" s="5" t="s">
        <v>41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5">
        <v>2014</v>
      </c>
      <c r="U3" s="5">
        <v>2015</v>
      </c>
      <c r="V3" s="5">
        <v>2016</v>
      </c>
      <c r="W3" s="5">
        <v>2017</v>
      </c>
      <c r="X3" s="5">
        <v>2018</v>
      </c>
      <c r="Y3" s="5">
        <v>2019</v>
      </c>
      <c r="Z3" s="5">
        <v>2020</v>
      </c>
      <c r="AA3" s="5">
        <v>2021</v>
      </c>
    </row>
    <row r="4" spans="1:27" ht="18">
      <c r="A4" s="6">
        <v>1</v>
      </c>
      <c r="B4" s="7" t="s">
        <v>42</v>
      </c>
      <c r="C4" s="5" t="s">
        <v>43</v>
      </c>
      <c r="D4" s="5">
        <v>25.713000000000001</v>
      </c>
      <c r="E4" s="5">
        <v>25.713000000000001</v>
      </c>
      <c r="F4" s="5">
        <v>25.713000000000001</v>
      </c>
      <c r="G4" s="5">
        <v>25.713000000000001</v>
      </c>
      <c r="H4" s="5">
        <v>25.713000000000001</v>
      </c>
      <c r="I4" s="5">
        <v>25.713000000000001</v>
      </c>
      <c r="J4" s="5">
        <v>25.713000000000001</v>
      </c>
      <c r="K4" s="5">
        <v>25.713000000000001</v>
      </c>
      <c r="L4" s="5">
        <v>25.713000000000001</v>
      </c>
      <c r="M4" s="5">
        <v>25.713000000000001</v>
      </c>
      <c r="N4" s="5">
        <v>25.713000000000001</v>
      </c>
      <c r="O4" s="5">
        <v>25.713000000000001</v>
      </c>
      <c r="P4" s="5">
        <v>25.713000000000001</v>
      </c>
      <c r="Q4" s="5">
        <v>25.713000000000001</v>
      </c>
      <c r="R4" s="5">
        <v>25.713000000000001</v>
      </c>
      <c r="S4" s="5">
        <v>25.713000000000001</v>
      </c>
      <c r="T4" s="5">
        <v>25.713000000000001</v>
      </c>
      <c r="U4" s="5">
        <v>25.713000000000001</v>
      </c>
      <c r="V4" s="5">
        <v>25.713000000000001</v>
      </c>
      <c r="W4" s="5">
        <v>25.713000000000001</v>
      </c>
      <c r="X4" s="5">
        <v>25.713000000000001</v>
      </c>
      <c r="Y4" s="5">
        <v>25.713000000000001</v>
      </c>
      <c r="Z4" s="5">
        <v>25.713000000000001</v>
      </c>
      <c r="AA4" s="5">
        <v>25.713000000000001</v>
      </c>
    </row>
    <row r="5" spans="1:27" ht="15.75" customHeight="1">
      <c r="A5" s="6"/>
      <c r="B5" s="71" t="s">
        <v>44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26"/>
      <c r="Y5" s="26"/>
      <c r="Z5" s="26"/>
      <c r="AA5" s="26"/>
    </row>
    <row r="6" spans="1:27" ht="31.5">
      <c r="A6" s="9">
        <v>2</v>
      </c>
      <c r="B6" s="10" t="s">
        <v>45</v>
      </c>
      <c r="C6" s="11" t="s">
        <v>46</v>
      </c>
      <c r="D6" s="12">
        <f t="shared" ref="D6" si="0">SUM(D7:D13)</f>
        <v>1.8357603</v>
      </c>
      <c r="E6" s="12">
        <f t="shared" ref="E6:X6" si="1">SUM(E7:E13)</f>
        <v>1.9446302999999998</v>
      </c>
      <c r="F6" s="12">
        <f t="shared" si="1"/>
        <v>2.0856602999999998</v>
      </c>
      <c r="G6" s="12">
        <f t="shared" si="1"/>
        <v>2.1247202999999999</v>
      </c>
      <c r="H6" s="12">
        <f t="shared" si="1"/>
        <v>2.1247202999999999</v>
      </c>
      <c r="I6" s="12">
        <f t="shared" si="1"/>
        <v>2.1481303</v>
      </c>
      <c r="J6" s="12">
        <f t="shared" si="1"/>
        <v>2.1481303</v>
      </c>
      <c r="K6" s="12">
        <f t="shared" si="1"/>
        <v>2.1481303</v>
      </c>
      <c r="L6" s="12">
        <f t="shared" si="1"/>
        <v>2.1915803</v>
      </c>
      <c r="M6" s="12">
        <f t="shared" si="1"/>
        <v>2.2380803</v>
      </c>
      <c r="N6" s="12">
        <f t="shared" si="1"/>
        <v>2.2381803000000002</v>
      </c>
      <c r="O6" s="12">
        <f t="shared" si="1"/>
        <v>2.2393803000000001</v>
      </c>
      <c r="P6" s="12">
        <f t="shared" si="1"/>
        <v>2.2631664999999996</v>
      </c>
      <c r="Q6" s="12">
        <f t="shared" si="1"/>
        <v>2.2695864999999995</v>
      </c>
      <c r="R6" s="12">
        <f t="shared" si="1"/>
        <v>2.2679564999999999</v>
      </c>
      <c r="S6" s="12">
        <f t="shared" si="1"/>
        <v>2.2680965</v>
      </c>
      <c r="T6" s="12">
        <f t="shared" si="1"/>
        <v>2.2989999999999995</v>
      </c>
      <c r="U6" s="12">
        <f t="shared" si="1"/>
        <v>2.2989999999999995</v>
      </c>
      <c r="V6" s="12">
        <f t="shared" si="1"/>
        <v>2.2989999999999995</v>
      </c>
      <c r="W6" s="12">
        <f t="shared" si="1"/>
        <v>2.2989999999999995</v>
      </c>
      <c r="X6" s="12">
        <f t="shared" si="1"/>
        <v>2.2989999999999995</v>
      </c>
      <c r="Y6" s="12">
        <f>SUM(Y7:Y13)</f>
        <v>2.2989999999999995</v>
      </c>
      <c r="Z6" s="67">
        <f>SUM(Z7:Z13)</f>
        <v>3.44</v>
      </c>
      <c r="AA6" s="67">
        <f>SUM(AA7:AA13)</f>
        <v>3.58</v>
      </c>
    </row>
    <row r="7" spans="1:27" ht="31.5">
      <c r="A7" s="6">
        <v>3</v>
      </c>
      <c r="B7" s="10" t="s">
        <v>47</v>
      </c>
      <c r="C7" s="13" t="s">
        <v>48</v>
      </c>
      <c r="D7" s="5"/>
      <c r="E7" s="5"/>
      <c r="F7" s="14">
        <f t="shared" ref="F7" si="2">120.8/1000</f>
        <v>0.12079999999999999</v>
      </c>
      <c r="G7" s="14">
        <f>120.8/1000</f>
        <v>0.12079999999999999</v>
      </c>
      <c r="H7" s="14">
        <f>120.8/1000</f>
        <v>0.12079999999999999</v>
      </c>
      <c r="I7" s="14">
        <f>121.55/1000</f>
        <v>0.12154999999999999</v>
      </c>
      <c r="J7" s="14">
        <f t="shared" ref="J7" si="3">121.55/1000</f>
        <v>0.12154999999999999</v>
      </c>
      <c r="K7" s="14">
        <f>121.55/1000</f>
        <v>0.12154999999999999</v>
      </c>
      <c r="L7" s="14">
        <f>121.55/1000</f>
        <v>0.12154999999999999</v>
      </c>
      <c r="M7" s="14">
        <f>121.55/1000</f>
        <v>0.12154999999999999</v>
      </c>
      <c r="N7" s="14">
        <f>121.55/1000</f>
        <v>0.12154999999999999</v>
      </c>
      <c r="O7" s="14">
        <f>121.55/1000</f>
        <v>0.12154999999999999</v>
      </c>
      <c r="P7" s="14">
        <f>121.0322/1000</f>
        <v>0.12103220000000001</v>
      </c>
      <c r="Q7" s="14">
        <f>121.0322/1000</f>
        <v>0.12103220000000001</v>
      </c>
      <c r="R7" s="14">
        <f>100.2322/1000</f>
        <v>0.10023220000000001</v>
      </c>
      <c r="S7" s="14">
        <f>100.2322/1000</f>
        <v>0.10023220000000001</v>
      </c>
      <c r="T7" s="14">
        <v>7.8E-2</v>
      </c>
      <c r="U7" s="14">
        <v>7.8E-2</v>
      </c>
      <c r="V7" s="14">
        <v>7.8E-2</v>
      </c>
      <c r="W7" s="14">
        <v>7.8E-2</v>
      </c>
      <c r="X7" s="14">
        <v>7.8E-2</v>
      </c>
      <c r="Y7" s="14">
        <v>7.8E-2</v>
      </c>
      <c r="Z7" s="5">
        <v>0.106</v>
      </c>
      <c r="AA7" s="5">
        <v>0.106</v>
      </c>
    </row>
    <row r="8" spans="1:27" ht="31.5">
      <c r="A8" s="6">
        <v>4</v>
      </c>
      <c r="B8" s="10" t="s">
        <v>49</v>
      </c>
      <c r="C8" s="13" t="s">
        <v>48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4"/>
      <c r="U8" s="14"/>
      <c r="V8" s="14"/>
      <c r="W8" s="14"/>
      <c r="X8" s="14"/>
      <c r="Y8" s="14"/>
      <c r="Z8" s="14"/>
      <c r="AA8" s="14"/>
    </row>
    <row r="9" spans="1:27" ht="31.5">
      <c r="A9" s="6">
        <v>5</v>
      </c>
      <c r="B9" s="10" t="s">
        <v>50</v>
      </c>
      <c r="C9" s="13" t="s">
        <v>48</v>
      </c>
      <c r="D9" s="14">
        <f>1083.38/1000</f>
        <v>1.08338</v>
      </c>
      <c r="E9" s="14">
        <f t="shared" ref="E9" si="4">1083.38/1000</f>
        <v>1.08338</v>
      </c>
      <c r="F9" s="14">
        <f t="shared" ref="F9:L9" si="5">1083.38/1000</f>
        <v>1.08338</v>
      </c>
      <c r="G9" s="14">
        <f t="shared" si="5"/>
        <v>1.08338</v>
      </c>
      <c r="H9" s="14">
        <f t="shared" si="5"/>
        <v>1.08338</v>
      </c>
      <c r="I9" s="14">
        <f t="shared" si="5"/>
        <v>1.08338</v>
      </c>
      <c r="J9" s="14">
        <f t="shared" si="5"/>
        <v>1.08338</v>
      </c>
      <c r="K9" s="14">
        <f t="shared" si="5"/>
        <v>1.08338</v>
      </c>
      <c r="L9" s="14">
        <f t="shared" si="5"/>
        <v>1.08338</v>
      </c>
      <c r="M9" s="14">
        <f t="shared" ref="M9" si="6">1129.88/1000</f>
        <v>1.1298800000000002</v>
      </c>
      <c r="N9" s="14">
        <f>1129.88/1000</f>
        <v>1.1298800000000002</v>
      </c>
      <c r="O9" s="14">
        <f>1129.88/1000</f>
        <v>1.1298800000000002</v>
      </c>
      <c r="P9" s="14">
        <f>1153.894/1000</f>
        <v>1.153894</v>
      </c>
      <c r="Q9" s="14">
        <f t="shared" ref="Q9" si="7">1156.024/1000</f>
        <v>1.1560239999999999</v>
      </c>
      <c r="R9" s="14">
        <f>1156.024/1000</f>
        <v>1.1560239999999999</v>
      </c>
      <c r="S9" s="14">
        <f>1156.024/1000</f>
        <v>1.1560239999999999</v>
      </c>
      <c r="T9" s="14">
        <v>1.1499999999999999</v>
      </c>
      <c r="U9" s="15">
        <v>1.1499999999999999</v>
      </c>
      <c r="V9" s="15">
        <v>1.1499999999999999</v>
      </c>
      <c r="W9" s="15">
        <v>1.1499999999999999</v>
      </c>
      <c r="X9" s="15">
        <v>1.1499999999999999</v>
      </c>
      <c r="Y9" s="15">
        <v>1.1499999999999999</v>
      </c>
      <c r="Z9" s="14">
        <v>1.776</v>
      </c>
      <c r="AA9" s="14">
        <v>1.776</v>
      </c>
    </row>
    <row r="10" spans="1:27" ht="31.5">
      <c r="A10" s="6">
        <v>6</v>
      </c>
      <c r="B10" s="10" t="s">
        <v>51</v>
      </c>
      <c r="C10" s="13" t="s">
        <v>48</v>
      </c>
      <c r="D10" s="14">
        <f>474.69/1000</f>
        <v>0.47469</v>
      </c>
      <c r="E10" s="14">
        <f>583.56/1000</f>
        <v>0.58355999999999997</v>
      </c>
      <c r="F10" s="14">
        <f>602.77/1000</f>
        <v>0.60277000000000003</v>
      </c>
      <c r="G10" s="14">
        <f>641.83/1000</f>
        <v>0.64183000000000001</v>
      </c>
      <c r="H10" s="14">
        <f>641.83/1000</f>
        <v>0.64183000000000001</v>
      </c>
      <c r="I10" s="14">
        <f>664.49/1000</f>
        <v>0.66449000000000003</v>
      </c>
      <c r="J10" s="14">
        <f t="shared" ref="J10" si="8">664.49/1000</f>
        <v>0.66449000000000003</v>
      </c>
      <c r="K10" s="14">
        <f>664.49/1000</f>
        <v>0.66449000000000003</v>
      </c>
      <c r="L10" s="14">
        <f>707.94/1000</f>
        <v>0.70794000000000001</v>
      </c>
      <c r="M10" s="14">
        <f>707.94/1000</f>
        <v>0.70794000000000001</v>
      </c>
      <c r="N10" s="14">
        <f>708.04/1000</f>
        <v>0.70804</v>
      </c>
      <c r="O10" s="14">
        <f>709.24/1000</f>
        <v>0.70923999999999998</v>
      </c>
      <c r="P10" s="14">
        <f>709.53/1000</f>
        <v>0.70952999999999999</v>
      </c>
      <c r="Q10" s="14">
        <f>713.82/1000</f>
        <v>0.71382000000000001</v>
      </c>
      <c r="R10" s="14">
        <f>713.82/1000</f>
        <v>0.71382000000000001</v>
      </c>
      <c r="S10" s="14">
        <f>713.96/1000</f>
        <v>0.71396000000000004</v>
      </c>
      <c r="T10" s="14">
        <v>0.79</v>
      </c>
      <c r="U10" s="15">
        <v>0.79</v>
      </c>
      <c r="V10" s="15">
        <v>0.79</v>
      </c>
      <c r="W10" s="15">
        <v>0.79</v>
      </c>
      <c r="X10" s="15">
        <v>0.79</v>
      </c>
      <c r="Y10" s="15">
        <v>0.79</v>
      </c>
      <c r="Z10" s="14">
        <v>0.79</v>
      </c>
      <c r="AA10" s="14">
        <v>0.79</v>
      </c>
    </row>
    <row r="11" spans="1:27" ht="31.5">
      <c r="A11" s="6">
        <v>7</v>
      </c>
      <c r="B11" s="10" t="s">
        <v>52</v>
      </c>
      <c r="C11" s="13" t="s">
        <v>48</v>
      </c>
      <c r="D11" s="15">
        <f>8.46/1000</f>
        <v>8.4600000000000005E-3</v>
      </c>
      <c r="E11" s="15">
        <f t="shared" ref="E11" si="9">8.46/1000</f>
        <v>8.4600000000000005E-3</v>
      </c>
      <c r="F11" s="15">
        <f t="shared" ref="F11:Q11" si="10">8.46/1000</f>
        <v>8.4600000000000005E-3</v>
      </c>
      <c r="G11" s="15">
        <f t="shared" si="10"/>
        <v>8.4600000000000005E-3</v>
      </c>
      <c r="H11" s="15">
        <f t="shared" si="10"/>
        <v>8.4600000000000005E-3</v>
      </c>
      <c r="I11" s="15">
        <f t="shared" si="10"/>
        <v>8.4600000000000005E-3</v>
      </c>
      <c r="J11" s="15">
        <f t="shared" si="10"/>
        <v>8.4600000000000005E-3</v>
      </c>
      <c r="K11" s="15">
        <f t="shared" si="10"/>
        <v>8.4600000000000005E-3</v>
      </c>
      <c r="L11" s="15">
        <f t="shared" si="10"/>
        <v>8.4600000000000005E-3</v>
      </c>
      <c r="M11" s="15">
        <f t="shared" si="10"/>
        <v>8.4600000000000005E-3</v>
      </c>
      <c r="N11" s="15">
        <f t="shared" si="10"/>
        <v>8.4600000000000005E-3</v>
      </c>
      <c r="O11" s="15">
        <f t="shared" si="10"/>
        <v>8.4600000000000005E-3</v>
      </c>
      <c r="P11" s="15">
        <f t="shared" si="10"/>
        <v>8.4600000000000005E-3</v>
      </c>
      <c r="Q11" s="15">
        <f t="shared" si="10"/>
        <v>8.4600000000000005E-3</v>
      </c>
      <c r="R11" s="15">
        <f>27.63/1000</f>
        <v>2.7629999999999998E-2</v>
      </c>
      <c r="S11" s="15">
        <f>27.63/1000</f>
        <v>2.7629999999999998E-2</v>
      </c>
      <c r="T11" s="14">
        <v>0.03</v>
      </c>
      <c r="U11" s="15">
        <v>0.03</v>
      </c>
      <c r="V11" s="15">
        <v>0.03</v>
      </c>
      <c r="W11" s="15">
        <v>0.03</v>
      </c>
      <c r="X11" s="15">
        <v>0.03</v>
      </c>
      <c r="Y11" s="15">
        <v>0.03</v>
      </c>
      <c r="Z11" s="14">
        <v>0.03</v>
      </c>
      <c r="AA11" s="14">
        <v>0.03</v>
      </c>
    </row>
    <row r="12" spans="1:27" ht="31.5">
      <c r="A12" s="6">
        <v>8</v>
      </c>
      <c r="B12" s="10" t="s">
        <v>53</v>
      </c>
      <c r="C12" s="13" t="s">
        <v>48</v>
      </c>
      <c r="D12" s="14"/>
      <c r="E12" s="14"/>
      <c r="F12" s="15">
        <f>1.02/1000</f>
        <v>1.0200000000000001E-3</v>
      </c>
      <c r="G12" s="15">
        <f t="shared" ref="G12" si="11">1.02/1000</f>
        <v>1.0200000000000001E-3</v>
      </c>
      <c r="H12" s="15">
        <f t="shared" ref="H12:S12" si="12">1.02/1000</f>
        <v>1.0200000000000001E-3</v>
      </c>
      <c r="I12" s="15">
        <f t="shared" si="12"/>
        <v>1.0200000000000001E-3</v>
      </c>
      <c r="J12" s="15">
        <f t="shared" si="12"/>
        <v>1.0200000000000001E-3</v>
      </c>
      <c r="K12" s="15">
        <f t="shared" si="12"/>
        <v>1.0200000000000001E-3</v>
      </c>
      <c r="L12" s="15">
        <f t="shared" si="12"/>
        <v>1.0200000000000001E-3</v>
      </c>
      <c r="M12" s="15">
        <f t="shared" si="12"/>
        <v>1.0200000000000001E-3</v>
      </c>
      <c r="N12" s="15">
        <f t="shared" si="12"/>
        <v>1.0200000000000001E-3</v>
      </c>
      <c r="O12" s="15">
        <f t="shared" si="12"/>
        <v>1.0200000000000001E-3</v>
      </c>
      <c r="P12" s="15">
        <f t="shared" si="12"/>
        <v>1.0200000000000001E-3</v>
      </c>
      <c r="Q12" s="15">
        <f t="shared" si="12"/>
        <v>1.0200000000000001E-3</v>
      </c>
      <c r="R12" s="15">
        <f t="shared" si="12"/>
        <v>1.0200000000000001E-3</v>
      </c>
      <c r="S12" s="15">
        <f t="shared" si="12"/>
        <v>1.0200000000000001E-3</v>
      </c>
      <c r="T12" s="14">
        <v>1E-3</v>
      </c>
      <c r="U12" s="15">
        <v>1E-3</v>
      </c>
      <c r="V12" s="15">
        <v>1E-3</v>
      </c>
      <c r="W12" s="15">
        <v>1E-3</v>
      </c>
      <c r="X12" s="15">
        <v>1E-3</v>
      </c>
      <c r="Y12" s="15">
        <v>1E-3</v>
      </c>
      <c r="Z12" s="5">
        <v>0.48799999999999999</v>
      </c>
      <c r="AA12" s="14">
        <v>0.628</v>
      </c>
    </row>
    <row r="13" spans="1:27" ht="31.5">
      <c r="A13" s="6">
        <v>9</v>
      </c>
      <c r="B13" s="10" t="s">
        <v>54</v>
      </c>
      <c r="C13" s="13" t="s">
        <v>48</v>
      </c>
      <c r="D13" s="14">
        <f>269.2303/1000</f>
        <v>0.26923029999999998</v>
      </c>
      <c r="E13" s="14">
        <f t="shared" ref="E13" si="13">269.2303/1000</f>
        <v>0.26923029999999998</v>
      </c>
      <c r="F13" s="14">
        <f t="shared" ref="F13:S13" si="14">269.2303/1000</f>
        <v>0.26923029999999998</v>
      </c>
      <c r="G13" s="14">
        <f t="shared" si="14"/>
        <v>0.26923029999999998</v>
      </c>
      <c r="H13" s="14">
        <f t="shared" si="14"/>
        <v>0.26923029999999998</v>
      </c>
      <c r="I13" s="14">
        <f t="shared" si="14"/>
        <v>0.26923029999999998</v>
      </c>
      <c r="J13" s="14">
        <f t="shared" si="14"/>
        <v>0.26923029999999998</v>
      </c>
      <c r="K13" s="14">
        <f t="shared" si="14"/>
        <v>0.26923029999999998</v>
      </c>
      <c r="L13" s="14">
        <f t="shared" si="14"/>
        <v>0.26923029999999998</v>
      </c>
      <c r="M13" s="14">
        <f t="shared" si="14"/>
        <v>0.26923029999999998</v>
      </c>
      <c r="N13" s="14">
        <f t="shared" si="14"/>
        <v>0.26923029999999998</v>
      </c>
      <c r="O13" s="14">
        <f t="shared" si="14"/>
        <v>0.26923029999999998</v>
      </c>
      <c r="P13" s="14">
        <f t="shared" si="14"/>
        <v>0.26923029999999998</v>
      </c>
      <c r="Q13" s="14">
        <f t="shared" si="14"/>
        <v>0.26923029999999998</v>
      </c>
      <c r="R13" s="14">
        <f t="shared" si="14"/>
        <v>0.26923029999999998</v>
      </c>
      <c r="S13" s="14">
        <f t="shared" si="14"/>
        <v>0.26923029999999998</v>
      </c>
      <c r="T13" s="14">
        <v>0.25</v>
      </c>
      <c r="U13" s="15">
        <v>0.25</v>
      </c>
      <c r="V13" s="15">
        <v>0.25</v>
      </c>
      <c r="W13" s="15">
        <v>0.25</v>
      </c>
      <c r="X13" s="15">
        <v>0.25</v>
      </c>
      <c r="Y13" s="15">
        <v>0.25</v>
      </c>
      <c r="Z13" s="14">
        <v>0.25</v>
      </c>
      <c r="AA13" s="14">
        <v>0.25</v>
      </c>
    </row>
    <row r="14" spans="1:27" ht="63">
      <c r="A14" s="6">
        <v>10</v>
      </c>
      <c r="B14" s="10" t="s">
        <v>55</v>
      </c>
      <c r="C14" s="11" t="s">
        <v>56</v>
      </c>
      <c r="D14" s="12">
        <f>IF(D6="","n/a",D6/D4*100)</f>
        <v>7.1394248045735615</v>
      </c>
      <c r="E14" s="12">
        <f t="shared" ref="E14" si="15">IF(E6="","n/a",E6/E4*100)</f>
        <v>7.5628293081320725</v>
      </c>
      <c r="F14" s="12">
        <f t="shared" ref="F14:Y14" si="16">IF(F6="","n/a",F6/F4*100)</f>
        <v>8.1113067320032659</v>
      </c>
      <c r="G14" s="12">
        <f t="shared" si="16"/>
        <v>8.2632143273830359</v>
      </c>
      <c r="H14" s="12">
        <f t="shared" si="16"/>
        <v>8.2632143273830359</v>
      </c>
      <c r="I14" s="12">
        <f t="shared" si="16"/>
        <v>8.3542577684439774</v>
      </c>
      <c r="J14" s="12">
        <f t="shared" si="16"/>
        <v>8.3542577684439774</v>
      </c>
      <c r="K14" s="12">
        <f t="shared" si="16"/>
        <v>8.3542577684439774</v>
      </c>
      <c r="L14" s="12">
        <f t="shared" si="16"/>
        <v>8.523238439699762</v>
      </c>
      <c r="M14" s="12">
        <f t="shared" si="16"/>
        <v>8.7040808151518689</v>
      </c>
      <c r="N14" s="12">
        <f t="shared" si="16"/>
        <v>8.7044697234861736</v>
      </c>
      <c r="O14" s="12">
        <f t="shared" si="16"/>
        <v>8.7091366234978409</v>
      </c>
      <c r="P14" s="12">
        <f t="shared" si="16"/>
        <v>8.8016431377124391</v>
      </c>
      <c r="Q14" s="12">
        <f t="shared" si="16"/>
        <v>8.8266110527748598</v>
      </c>
      <c r="R14" s="12">
        <f t="shared" si="16"/>
        <v>8.820271846925678</v>
      </c>
      <c r="S14" s="12">
        <f t="shared" si="16"/>
        <v>8.8208163185937067</v>
      </c>
      <c r="T14" s="12">
        <f t="shared" si="16"/>
        <v>8.9410026056858367</v>
      </c>
      <c r="U14" s="12">
        <f t="shared" si="16"/>
        <v>8.9410026056858367</v>
      </c>
      <c r="V14" s="12">
        <f t="shared" si="16"/>
        <v>8.9410026056858367</v>
      </c>
      <c r="W14" s="12">
        <f t="shared" si="16"/>
        <v>8.9410026056858367</v>
      </c>
      <c r="X14" s="12">
        <f t="shared" si="16"/>
        <v>8.9410026056858367</v>
      </c>
      <c r="Y14" s="12">
        <f t="shared" si="16"/>
        <v>8.9410026056858367</v>
      </c>
      <c r="Z14" s="67">
        <f>IF(Z6="","n/a",Z6/Z4*100)</f>
        <v>13.378446700112784</v>
      </c>
      <c r="AA14" s="67">
        <f>IF(AA6="","n/a",AA6/AA4*100)</f>
        <v>13.92291836814063</v>
      </c>
    </row>
    <row r="15" spans="1:27" ht="15.75">
      <c r="A15" s="16"/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7" ht="15.75">
      <c r="A16" s="16"/>
      <c r="B16" s="1" t="s">
        <v>57</v>
      </c>
      <c r="C16" s="18"/>
      <c r="D16" s="19"/>
      <c r="E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27" ht="15.75">
      <c r="B17" s="20"/>
    </row>
    <row r="18" spans="1:27" ht="15.75">
      <c r="A18" s="4"/>
      <c r="B18" s="5"/>
      <c r="C18" s="5" t="s">
        <v>58</v>
      </c>
      <c r="D18" s="5">
        <v>1990</v>
      </c>
      <c r="E18" s="5">
        <v>1995</v>
      </c>
      <c r="F18" s="5">
        <v>2000</v>
      </c>
      <c r="G18" s="5">
        <v>2001</v>
      </c>
      <c r="H18" s="5">
        <v>2002</v>
      </c>
      <c r="I18" s="5">
        <v>2003</v>
      </c>
      <c r="J18" s="5">
        <v>2004</v>
      </c>
      <c r="K18" s="5">
        <v>2005</v>
      </c>
      <c r="L18" s="5">
        <v>2006</v>
      </c>
      <c r="M18" s="5">
        <v>2007</v>
      </c>
      <c r="N18" s="5">
        <v>2008</v>
      </c>
      <c r="O18" s="5">
        <v>2009</v>
      </c>
      <c r="P18" s="5">
        <v>2010</v>
      </c>
      <c r="Q18" s="5">
        <v>2011</v>
      </c>
      <c r="R18" s="5">
        <v>2012</v>
      </c>
      <c r="S18" s="5">
        <v>2013</v>
      </c>
      <c r="T18" s="5">
        <v>2014</v>
      </c>
      <c r="U18" s="5">
        <v>2015</v>
      </c>
      <c r="V18" s="5">
        <v>2016</v>
      </c>
      <c r="W18" s="5">
        <v>2017</v>
      </c>
      <c r="X18" s="5">
        <v>2018</v>
      </c>
      <c r="Y18" s="64">
        <v>2019</v>
      </c>
      <c r="Z18" s="5">
        <v>2020</v>
      </c>
      <c r="AA18" s="5">
        <v>2021</v>
      </c>
    </row>
    <row r="19" spans="1:27" ht="18">
      <c r="A19" s="6">
        <v>1</v>
      </c>
      <c r="B19" s="7" t="s">
        <v>42</v>
      </c>
      <c r="C19" s="5" t="s">
        <v>43</v>
      </c>
      <c r="D19" s="5">
        <v>25.713000000000001</v>
      </c>
      <c r="E19" s="5">
        <v>25.713000000000001</v>
      </c>
      <c r="F19" s="5">
        <v>25.713000000000001</v>
      </c>
      <c r="G19" s="5">
        <v>25.713000000000001</v>
      </c>
      <c r="H19" s="5">
        <v>25.713000000000001</v>
      </c>
      <c r="I19" s="5">
        <v>25.713000000000001</v>
      </c>
      <c r="J19" s="5">
        <v>25.713000000000001</v>
      </c>
      <c r="K19" s="5">
        <v>25.713000000000001</v>
      </c>
      <c r="L19" s="5">
        <v>25.713000000000001</v>
      </c>
      <c r="M19" s="5">
        <v>25.713000000000001</v>
      </c>
      <c r="N19" s="5">
        <v>25.713000000000001</v>
      </c>
      <c r="O19" s="5">
        <v>25.713000000000001</v>
      </c>
      <c r="P19" s="5">
        <v>25.713000000000001</v>
      </c>
      <c r="Q19" s="5">
        <v>25.713000000000001</v>
      </c>
      <c r="R19" s="5">
        <v>25.713000000000001</v>
      </c>
      <c r="S19" s="5">
        <v>25.713000000000001</v>
      </c>
      <c r="T19" s="5">
        <v>25.713000000000001</v>
      </c>
      <c r="U19" s="5">
        <v>25.713000000000001</v>
      </c>
      <c r="V19" s="5">
        <v>25.713000000000001</v>
      </c>
      <c r="W19" s="5">
        <v>25.713000000000001</v>
      </c>
      <c r="X19" s="5">
        <v>25.713000000000001</v>
      </c>
      <c r="Y19" s="64">
        <v>25.713000000000001</v>
      </c>
      <c r="Z19" s="5">
        <v>25.713000000000001</v>
      </c>
      <c r="AA19" s="5">
        <v>25.713000000000001</v>
      </c>
    </row>
    <row r="20" spans="1:27" ht="15.75" customHeight="1">
      <c r="A20" s="6"/>
      <c r="B20" s="71" t="s">
        <v>44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26"/>
      <c r="Y20" s="26"/>
      <c r="Z20" s="8"/>
      <c r="AA20" s="8"/>
    </row>
    <row r="21" spans="1:27" ht="31.5">
      <c r="A21" s="6">
        <v>3</v>
      </c>
      <c r="B21" s="10" t="s">
        <v>47</v>
      </c>
      <c r="C21" s="5" t="s">
        <v>56</v>
      </c>
      <c r="D21" s="5"/>
      <c r="E21" s="5"/>
      <c r="F21" s="14">
        <f>F7/F4*100</f>
        <v>0.46980126784116982</v>
      </c>
      <c r="G21" s="14">
        <f>G7/G4*100</f>
        <v>0.46980126784116982</v>
      </c>
      <c r="H21" s="14">
        <f t="shared" ref="H21" si="17">H7/H4*100</f>
        <v>0.46980126784116982</v>
      </c>
      <c r="I21" s="14">
        <f t="shared" ref="I21:U21" si="18">I7/I4*100</f>
        <v>0.47271808034846186</v>
      </c>
      <c r="J21" s="14">
        <f t="shared" si="18"/>
        <v>0.47271808034846186</v>
      </c>
      <c r="K21" s="14">
        <f t="shared" si="18"/>
        <v>0.47271808034846186</v>
      </c>
      <c r="L21" s="14">
        <f t="shared" si="18"/>
        <v>0.47271808034846186</v>
      </c>
      <c r="M21" s="14">
        <f t="shared" si="18"/>
        <v>0.47271808034846186</v>
      </c>
      <c r="N21" s="14">
        <f t="shared" si="18"/>
        <v>0.47271808034846186</v>
      </c>
      <c r="O21" s="14">
        <f t="shared" si="18"/>
        <v>0.47271808034846186</v>
      </c>
      <c r="P21" s="14">
        <f t="shared" si="18"/>
        <v>0.47070431299342747</v>
      </c>
      <c r="Q21" s="14">
        <f t="shared" si="18"/>
        <v>0.47070431299342747</v>
      </c>
      <c r="R21" s="14">
        <f t="shared" si="18"/>
        <v>0.38981137945786182</v>
      </c>
      <c r="S21" s="14">
        <f t="shared" si="18"/>
        <v>0.38981137945786182</v>
      </c>
      <c r="T21" s="14">
        <f t="shared" si="18"/>
        <v>0.30334850075837128</v>
      </c>
      <c r="U21" s="14">
        <f t="shared" si="18"/>
        <v>0.30334850075837128</v>
      </c>
      <c r="V21" s="14">
        <f t="shared" ref="V21" si="19">V7/V4*100</f>
        <v>0.30334850075837128</v>
      </c>
      <c r="W21" s="14">
        <f>W7/W4*100</f>
        <v>0.30334850075837128</v>
      </c>
      <c r="X21" s="14">
        <f t="shared" ref="X21" si="20">X7/X4*100</f>
        <v>0.30334850075837128</v>
      </c>
      <c r="Y21" s="65">
        <f>Y7/Y4*100</f>
        <v>0.30334850075837128</v>
      </c>
      <c r="Z21" s="15">
        <f>Z7/Z4*100</f>
        <v>0.41224283436394044</v>
      </c>
      <c r="AA21" s="15">
        <f>AA7/AA4*100</f>
        <v>0.41224283436394044</v>
      </c>
    </row>
    <row r="22" spans="1:27" ht="31.5">
      <c r="A22" s="6">
        <v>4</v>
      </c>
      <c r="B22" s="10" t="s">
        <v>49</v>
      </c>
      <c r="C22" s="5" t="s">
        <v>56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/>
      <c r="U22" s="4"/>
      <c r="V22" s="4"/>
      <c r="W22" s="4"/>
      <c r="X22" s="4"/>
      <c r="Y22" s="66"/>
      <c r="Z22" s="27"/>
      <c r="AA22" s="27"/>
    </row>
    <row r="23" spans="1:27" ht="31.5">
      <c r="A23" s="6">
        <v>5</v>
      </c>
      <c r="B23" s="10" t="s">
        <v>50</v>
      </c>
      <c r="C23" s="5" t="s">
        <v>56</v>
      </c>
      <c r="D23" s="14">
        <f t="shared" ref="D23" si="21">D9/D4*100</f>
        <v>4.2133551122000537</v>
      </c>
      <c r="E23" s="14">
        <f>E9/E4*100</f>
        <v>4.2133551122000537</v>
      </c>
      <c r="F23" s="14">
        <f>F9/F4*100</f>
        <v>4.2133551122000537</v>
      </c>
      <c r="G23" s="14">
        <f t="shared" ref="G23" si="22">G9/G4*100</f>
        <v>4.2133551122000537</v>
      </c>
      <c r="H23" s="14">
        <f t="shared" ref="H23:S23" si="23">H9/H4*100</f>
        <v>4.2133551122000537</v>
      </c>
      <c r="I23" s="14">
        <f t="shared" si="23"/>
        <v>4.2133551122000537</v>
      </c>
      <c r="J23" s="14">
        <f t="shared" si="23"/>
        <v>4.2133551122000537</v>
      </c>
      <c r="K23" s="14">
        <f t="shared" si="23"/>
        <v>4.2133551122000537</v>
      </c>
      <c r="L23" s="14">
        <f t="shared" si="23"/>
        <v>4.2133551122000537</v>
      </c>
      <c r="M23" s="14">
        <f t="shared" si="23"/>
        <v>4.3941974876521614</v>
      </c>
      <c r="N23" s="14">
        <f t="shared" si="23"/>
        <v>4.3941974876521614</v>
      </c>
      <c r="O23" s="14">
        <f t="shared" si="23"/>
        <v>4.3941974876521614</v>
      </c>
      <c r="P23" s="14">
        <f t="shared" si="23"/>
        <v>4.4875899350523083</v>
      </c>
      <c r="Q23" s="14">
        <f t="shared" si="23"/>
        <v>4.4958736825730172</v>
      </c>
      <c r="R23" s="14">
        <f t="shared" si="23"/>
        <v>4.4958736825730172</v>
      </c>
      <c r="S23" s="14">
        <f t="shared" si="23"/>
        <v>4.4958736825730172</v>
      </c>
      <c r="T23" s="14">
        <f t="shared" ref="T23" si="24">T9/T4*100</f>
        <v>4.4724458445144473</v>
      </c>
      <c r="U23" s="14">
        <f>U9/U4*100</f>
        <v>4.4724458445144473</v>
      </c>
      <c r="V23" s="14">
        <f t="shared" ref="V23" si="25">V9/V4*100</f>
        <v>4.4724458445144473</v>
      </c>
      <c r="W23" s="14">
        <f>W9/W4*100</f>
        <v>4.4724458445144473</v>
      </c>
      <c r="X23" s="14">
        <f t="shared" ref="X23" si="26">X9/X4*100</f>
        <v>4.4724458445144473</v>
      </c>
      <c r="Y23" s="65">
        <f>Y9/Y4*100</f>
        <v>4.4724458445144473</v>
      </c>
      <c r="Z23" s="15">
        <f>Z9/Z4*100</f>
        <v>6.9070120172675304</v>
      </c>
      <c r="AA23" s="15">
        <f>AA9/AA4*100</f>
        <v>6.9070120172675304</v>
      </c>
    </row>
    <row r="24" spans="1:27" ht="31.5">
      <c r="A24" s="6">
        <v>6</v>
      </c>
      <c r="B24" s="10" t="s">
        <v>51</v>
      </c>
      <c r="C24" s="5" t="s">
        <v>56</v>
      </c>
      <c r="D24" s="14">
        <f t="shared" ref="D24" si="27">D10/D4*100</f>
        <v>1.8461089721152724</v>
      </c>
      <c r="E24" s="14">
        <f>E10/E4*100</f>
        <v>2.2695134756737834</v>
      </c>
      <c r="F24" s="14">
        <f>F10/F4*100</f>
        <v>2.3442227666938904</v>
      </c>
      <c r="G24" s="14">
        <f t="shared" ref="G24" si="28">G10/G4*100</f>
        <v>2.496130362073659</v>
      </c>
      <c r="H24" s="14">
        <f t="shared" ref="H24:S24" si="29">H10/H4*100</f>
        <v>2.496130362073659</v>
      </c>
      <c r="I24" s="14">
        <f t="shared" si="29"/>
        <v>2.584256990627309</v>
      </c>
      <c r="J24" s="14">
        <f t="shared" si="29"/>
        <v>2.584256990627309</v>
      </c>
      <c r="K24" s="14">
        <f t="shared" si="29"/>
        <v>2.584256990627309</v>
      </c>
      <c r="L24" s="14">
        <f t="shared" si="29"/>
        <v>2.753237661883094</v>
      </c>
      <c r="M24" s="14">
        <f t="shared" si="29"/>
        <v>2.753237661883094</v>
      </c>
      <c r="N24" s="14">
        <f t="shared" si="29"/>
        <v>2.7536265702173996</v>
      </c>
      <c r="O24" s="14">
        <f t="shared" si="29"/>
        <v>2.7582934702290669</v>
      </c>
      <c r="P24" s="14">
        <f t="shared" si="29"/>
        <v>2.7594213043985532</v>
      </c>
      <c r="Q24" s="14">
        <f t="shared" si="29"/>
        <v>2.7761054719402636</v>
      </c>
      <c r="R24" s="14">
        <f t="shared" si="29"/>
        <v>2.7761054719402636</v>
      </c>
      <c r="S24" s="14">
        <f t="shared" si="29"/>
        <v>2.7766499436082914</v>
      </c>
      <c r="T24" s="14">
        <f t="shared" ref="T24" si="30">T10/T4*100</f>
        <v>3.072375841014273</v>
      </c>
      <c r="U24" s="14">
        <f>U10/U4*100</f>
        <v>3.072375841014273</v>
      </c>
      <c r="V24" s="14">
        <f t="shared" ref="V24" si="31">V10/V4*100</f>
        <v>3.072375841014273</v>
      </c>
      <c r="W24" s="14">
        <f>W10/W4*100</f>
        <v>3.072375841014273</v>
      </c>
      <c r="X24" s="14">
        <f t="shared" ref="X24" si="32">X10/X4*100</f>
        <v>3.072375841014273</v>
      </c>
      <c r="Y24" s="65">
        <f>Y10/Y4*100</f>
        <v>3.072375841014273</v>
      </c>
      <c r="Z24" s="15">
        <f>Z10/Z4*100</f>
        <v>3.072375841014273</v>
      </c>
      <c r="AA24" s="15">
        <f>AA10/AA4*100</f>
        <v>3.072375841014273</v>
      </c>
    </row>
    <row r="25" spans="1:27" ht="31.5">
      <c r="A25" s="6">
        <v>7</v>
      </c>
      <c r="B25" s="10" t="s">
        <v>52</v>
      </c>
      <c r="C25" s="5" t="s">
        <v>56</v>
      </c>
      <c r="D25" s="14">
        <f t="shared" ref="D25" si="33">D11/D4*100</f>
        <v>3.2901645082254113E-2</v>
      </c>
      <c r="E25" s="14">
        <f>E11/E4*100</f>
        <v>3.2901645082254113E-2</v>
      </c>
      <c r="F25" s="14">
        <f>F11/F4*100</f>
        <v>3.2901645082254113E-2</v>
      </c>
      <c r="G25" s="14">
        <f t="shared" ref="G25" si="34">G11/G4*100</f>
        <v>3.2901645082254113E-2</v>
      </c>
      <c r="H25" s="14">
        <f t="shared" ref="H25:S25" si="35">H11/H4*100</f>
        <v>3.2901645082254113E-2</v>
      </c>
      <c r="I25" s="14">
        <f t="shared" si="35"/>
        <v>3.2901645082254113E-2</v>
      </c>
      <c r="J25" s="14">
        <f t="shared" si="35"/>
        <v>3.2901645082254113E-2</v>
      </c>
      <c r="K25" s="14">
        <f t="shared" si="35"/>
        <v>3.2901645082254113E-2</v>
      </c>
      <c r="L25" s="14">
        <f t="shared" si="35"/>
        <v>3.2901645082254113E-2</v>
      </c>
      <c r="M25" s="14">
        <f t="shared" si="35"/>
        <v>3.2901645082254113E-2</v>
      </c>
      <c r="N25" s="14">
        <f t="shared" si="35"/>
        <v>3.2901645082254113E-2</v>
      </c>
      <c r="O25" s="14">
        <f t="shared" si="35"/>
        <v>3.2901645082254113E-2</v>
      </c>
      <c r="P25" s="14">
        <f t="shared" si="35"/>
        <v>3.2901645082254113E-2</v>
      </c>
      <c r="Q25" s="14">
        <f t="shared" si="35"/>
        <v>3.2901645082254113E-2</v>
      </c>
      <c r="R25" s="14">
        <f t="shared" si="35"/>
        <v>0.10745537276863842</v>
      </c>
      <c r="S25" s="14">
        <f t="shared" si="35"/>
        <v>0.10745537276863842</v>
      </c>
      <c r="T25" s="14">
        <f t="shared" ref="T25" si="36">T11/T4*100</f>
        <v>0.11667250029168123</v>
      </c>
      <c r="U25" s="14">
        <f>U11/U4*100</f>
        <v>0.11667250029168123</v>
      </c>
      <c r="V25" s="14">
        <f t="shared" ref="V25" si="37">V11/V4*100</f>
        <v>0.11667250029168123</v>
      </c>
      <c r="W25" s="14">
        <f>W11/W4*100</f>
        <v>0.11667250029168123</v>
      </c>
      <c r="X25" s="14">
        <f t="shared" ref="X25" si="38">X11/X4*100</f>
        <v>0.11667250029168123</v>
      </c>
      <c r="Y25" s="65">
        <f>Y11/Y4*100</f>
        <v>0.11667250029168123</v>
      </c>
      <c r="Z25" s="15">
        <f>Z11/Z4*100</f>
        <v>0.11667250029168123</v>
      </c>
      <c r="AA25" s="15">
        <f>AA11/AA4*100</f>
        <v>0.11667250029168123</v>
      </c>
    </row>
    <row r="26" spans="1:27" ht="31.5">
      <c r="A26" s="6">
        <v>8</v>
      </c>
      <c r="B26" s="10" t="s">
        <v>53</v>
      </c>
      <c r="C26" s="5" t="s">
        <v>56</v>
      </c>
      <c r="D26" s="14">
        <f t="shared" ref="D26" si="39">D12/D4*100</f>
        <v>0</v>
      </c>
      <c r="E26" s="14">
        <f>E12/E4*100</f>
        <v>0</v>
      </c>
      <c r="F26" s="14">
        <f>F12/F4*100</f>
        <v>3.9668650099171626E-3</v>
      </c>
      <c r="G26" s="14">
        <f t="shared" ref="G26" si="40">G12/G4*100</f>
        <v>3.9668650099171626E-3</v>
      </c>
      <c r="H26" s="14">
        <f t="shared" ref="H26:S26" si="41">H12/H4*100</f>
        <v>3.9668650099171626E-3</v>
      </c>
      <c r="I26" s="14">
        <f t="shared" si="41"/>
        <v>3.9668650099171626E-3</v>
      </c>
      <c r="J26" s="14">
        <f t="shared" si="41"/>
        <v>3.9668650099171626E-3</v>
      </c>
      <c r="K26" s="14">
        <f t="shared" si="41"/>
        <v>3.9668650099171626E-3</v>
      </c>
      <c r="L26" s="14">
        <f t="shared" si="41"/>
        <v>3.9668650099171626E-3</v>
      </c>
      <c r="M26" s="14">
        <f t="shared" si="41"/>
        <v>3.9668650099171626E-3</v>
      </c>
      <c r="N26" s="14">
        <f t="shared" si="41"/>
        <v>3.9668650099171626E-3</v>
      </c>
      <c r="O26" s="14">
        <f t="shared" si="41"/>
        <v>3.9668650099171626E-3</v>
      </c>
      <c r="P26" s="14">
        <f t="shared" si="41"/>
        <v>3.9668650099171626E-3</v>
      </c>
      <c r="Q26" s="14">
        <f t="shared" si="41"/>
        <v>3.9668650099171626E-3</v>
      </c>
      <c r="R26" s="14">
        <f t="shared" si="41"/>
        <v>3.9668650099171626E-3</v>
      </c>
      <c r="S26" s="14">
        <f t="shared" si="41"/>
        <v>3.9668650099171626E-3</v>
      </c>
      <c r="T26" s="14">
        <f t="shared" ref="T26" si="42">T12/T4*100</f>
        <v>3.8890833430560412E-3</v>
      </c>
      <c r="U26" s="14">
        <f>U12/U4*100</f>
        <v>3.8890833430560412E-3</v>
      </c>
      <c r="V26" s="14">
        <f t="shared" ref="V26" si="43">V12/V4*100</f>
        <v>3.8890833430560412E-3</v>
      </c>
      <c r="W26" s="14">
        <f>W12/W4*100</f>
        <v>3.8890833430560412E-3</v>
      </c>
      <c r="X26" s="14">
        <f t="shared" ref="X26" si="44">X12/X4*100</f>
        <v>3.8890833430560412E-3</v>
      </c>
      <c r="Y26" s="65">
        <f>Y12/Y4*100</f>
        <v>3.8890833430560412E-3</v>
      </c>
      <c r="Z26" s="15">
        <f>Z12/Z4*100</f>
        <v>1.8978726714113481</v>
      </c>
      <c r="AA26" s="15">
        <f>AA12/AA4*100</f>
        <v>2.4423443394391944</v>
      </c>
    </row>
    <row r="27" spans="1:27" ht="31.5">
      <c r="A27" s="6">
        <v>9</v>
      </c>
      <c r="B27" s="10" t="s">
        <v>54</v>
      </c>
      <c r="C27" s="5" t="s">
        <v>56</v>
      </c>
      <c r="D27" s="14">
        <f t="shared" ref="D27" si="45">D13/D4*100</f>
        <v>1.047059075175981</v>
      </c>
      <c r="E27" s="14">
        <f>E13/E4*100</f>
        <v>1.047059075175981</v>
      </c>
      <c r="F27" s="14">
        <f>F13/F4*100</f>
        <v>1.047059075175981</v>
      </c>
      <c r="G27" s="14">
        <f t="shared" ref="G27" si="46">G13/G4*100</f>
        <v>1.047059075175981</v>
      </c>
      <c r="H27" s="14">
        <f t="shared" ref="H27:S27" si="47">H13/H4*100</f>
        <v>1.047059075175981</v>
      </c>
      <c r="I27" s="14">
        <f t="shared" si="47"/>
        <v>1.047059075175981</v>
      </c>
      <c r="J27" s="14">
        <f t="shared" si="47"/>
        <v>1.047059075175981</v>
      </c>
      <c r="K27" s="14">
        <f t="shared" si="47"/>
        <v>1.047059075175981</v>
      </c>
      <c r="L27" s="14">
        <f t="shared" si="47"/>
        <v>1.047059075175981</v>
      </c>
      <c r="M27" s="14">
        <f t="shared" si="47"/>
        <v>1.047059075175981</v>
      </c>
      <c r="N27" s="14">
        <f t="shared" si="47"/>
        <v>1.047059075175981</v>
      </c>
      <c r="O27" s="14">
        <f t="shared" si="47"/>
        <v>1.047059075175981</v>
      </c>
      <c r="P27" s="14">
        <f t="shared" si="47"/>
        <v>1.047059075175981</v>
      </c>
      <c r="Q27" s="14">
        <f t="shared" si="47"/>
        <v>1.047059075175981</v>
      </c>
      <c r="R27" s="14">
        <f t="shared" si="47"/>
        <v>1.047059075175981</v>
      </c>
      <c r="S27" s="14">
        <f t="shared" si="47"/>
        <v>1.047059075175981</v>
      </c>
      <c r="T27" s="14">
        <f t="shared" ref="T27" si="48">T13/T4*100</f>
        <v>0.9722708357640103</v>
      </c>
      <c r="U27" s="14">
        <f>U13/U4*100</f>
        <v>0.9722708357640103</v>
      </c>
      <c r="V27" s="14">
        <f t="shared" ref="V27" si="49">V13/V4*100</f>
        <v>0.9722708357640103</v>
      </c>
      <c r="W27" s="14">
        <f>W13/W4*100</f>
        <v>0.9722708357640103</v>
      </c>
      <c r="X27" s="14">
        <f t="shared" ref="X27" si="50">X13/X4*100</f>
        <v>0.9722708357640103</v>
      </c>
      <c r="Y27" s="65">
        <f>Y13/Y4*100</f>
        <v>0.9722708357640103</v>
      </c>
      <c r="Z27" s="15">
        <f>Z13/Z4*100</f>
        <v>0.9722708357640103</v>
      </c>
      <c r="AA27" s="15">
        <f>AA13/AA4*100</f>
        <v>0.9722708357640103</v>
      </c>
    </row>
    <row r="28" spans="1:27" ht="15.75">
      <c r="B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U28" s="21"/>
      <c r="Z28" s="28"/>
      <c r="AA28" s="28"/>
    </row>
    <row r="29" spans="1:27">
      <c r="U29" s="21"/>
    </row>
    <row r="30" spans="1:27" ht="15.75">
      <c r="B30" s="20"/>
    </row>
    <row r="31" spans="1:27" ht="15.75">
      <c r="A31" s="16"/>
      <c r="B31" s="1" t="s">
        <v>59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27" ht="15.75">
      <c r="B32" s="20"/>
    </row>
    <row r="33" spans="1:27" ht="15.75">
      <c r="A33" s="4"/>
      <c r="B33" s="5"/>
      <c r="C33" s="5" t="s">
        <v>60</v>
      </c>
      <c r="D33" s="5">
        <v>1990</v>
      </c>
      <c r="E33" s="5">
        <v>1995</v>
      </c>
      <c r="F33" s="5">
        <v>2000</v>
      </c>
      <c r="G33" s="5">
        <v>2001</v>
      </c>
      <c r="H33" s="5">
        <v>2002</v>
      </c>
      <c r="I33" s="5">
        <v>2003</v>
      </c>
      <c r="J33" s="5">
        <v>2004</v>
      </c>
      <c r="K33" s="5">
        <v>2005</v>
      </c>
      <c r="L33" s="5">
        <v>2006</v>
      </c>
      <c r="M33" s="5">
        <v>2007</v>
      </c>
      <c r="N33" s="5">
        <v>2008</v>
      </c>
      <c r="O33" s="5">
        <v>2009</v>
      </c>
      <c r="P33" s="5">
        <v>2010</v>
      </c>
      <c r="Q33" s="5">
        <v>2011</v>
      </c>
      <c r="R33" s="5">
        <v>2012</v>
      </c>
      <c r="S33" s="5">
        <v>2013</v>
      </c>
      <c r="T33" s="5">
        <v>2014</v>
      </c>
      <c r="U33" s="5">
        <v>2015</v>
      </c>
      <c r="V33" s="5">
        <v>2016</v>
      </c>
      <c r="W33" s="5">
        <v>2017</v>
      </c>
      <c r="X33" s="5">
        <v>2018</v>
      </c>
      <c r="Y33" s="5">
        <v>2019</v>
      </c>
      <c r="Z33" s="5">
        <v>2020</v>
      </c>
      <c r="AA33" s="72">
        <v>2021</v>
      </c>
    </row>
    <row r="34" spans="1:27" ht="15.75" customHeight="1">
      <c r="A34" s="6"/>
      <c r="B34" s="71" t="s">
        <v>44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8"/>
      <c r="Y34" s="8"/>
      <c r="Z34" s="8"/>
      <c r="AA34" s="72"/>
    </row>
    <row r="35" spans="1:27" ht="31.5">
      <c r="A35" s="9">
        <v>2</v>
      </c>
      <c r="B35" s="22" t="s">
        <v>61</v>
      </c>
      <c r="C35" s="23" t="s">
        <v>60</v>
      </c>
      <c r="D35" s="24">
        <f t="shared" ref="D35" si="51">SUM(D36:D42)</f>
        <v>67</v>
      </c>
      <c r="E35" s="24">
        <f t="shared" ref="E35:Y35" si="52">SUM(E36:E42)</f>
        <v>70</v>
      </c>
      <c r="F35" s="24">
        <f t="shared" si="52"/>
        <v>77</v>
      </c>
      <c r="G35" s="24">
        <f t="shared" si="52"/>
        <v>78</v>
      </c>
      <c r="H35" s="24">
        <f t="shared" si="52"/>
        <v>78</v>
      </c>
      <c r="I35" s="24">
        <f t="shared" si="52"/>
        <v>81</v>
      </c>
      <c r="J35" s="24">
        <f t="shared" si="52"/>
        <v>81</v>
      </c>
      <c r="K35" s="24">
        <f t="shared" si="52"/>
        <v>81</v>
      </c>
      <c r="L35" s="24">
        <f t="shared" si="52"/>
        <v>83</v>
      </c>
      <c r="M35" s="24">
        <f t="shared" si="52"/>
        <v>83</v>
      </c>
      <c r="N35" s="24">
        <f t="shared" si="52"/>
        <v>84</v>
      </c>
      <c r="O35" s="24">
        <f t="shared" si="52"/>
        <v>85</v>
      </c>
      <c r="P35" s="24">
        <f t="shared" si="52"/>
        <v>86</v>
      </c>
      <c r="Q35" s="24">
        <f t="shared" si="52"/>
        <v>87</v>
      </c>
      <c r="R35" s="24">
        <f t="shared" si="52"/>
        <v>87</v>
      </c>
      <c r="S35" s="24">
        <f t="shared" si="52"/>
        <v>86</v>
      </c>
      <c r="T35" s="24">
        <f t="shared" si="52"/>
        <v>86</v>
      </c>
      <c r="U35" s="24">
        <f t="shared" si="52"/>
        <v>86</v>
      </c>
      <c r="V35" s="24">
        <f t="shared" si="52"/>
        <v>86</v>
      </c>
      <c r="W35" s="24">
        <f t="shared" si="52"/>
        <v>86</v>
      </c>
      <c r="X35" s="24">
        <f t="shared" si="52"/>
        <v>86</v>
      </c>
      <c r="Y35" s="24">
        <f t="shared" si="52"/>
        <v>86</v>
      </c>
      <c r="Z35" s="24">
        <f>SUM(Z36:Z42)</f>
        <v>81</v>
      </c>
      <c r="AA35" s="73">
        <v>82</v>
      </c>
    </row>
    <row r="36" spans="1:27" ht="31.5">
      <c r="A36" s="6">
        <v>3</v>
      </c>
      <c r="B36" s="10" t="s">
        <v>47</v>
      </c>
      <c r="C36" s="5" t="s">
        <v>60</v>
      </c>
      <c r="D36" s="25"/>
      <c r="E36" s="25"/>
      <c r="F36" s="25">
        <v>2</v>
      </c>
      <c r="G36" s="25">
        <v>2</v>
      </c>
      <c r="H36" s="25">
        <v>2</v>
      </c>
      <c r="I36" s="25">
        <v>3</v>
      </c>
      <c r="J36" s="25">
        <v>3</v>
      </c>
      <c r="K36" s="25">
        <v>3</v>
      </c>
      <c r="L36" s="25">
        <v>3</v>
      </c>
      <c r="M36" s="25">
        <v>3</v>
      </c>
      <c r="N36" s="25">
        <v>3</v>
      </c>
      <c r="O36" s="25">
        <v>3</v>
      </c>
      <c r="P36" s="25">
        <v>3</v>
      </c>
      <c r="Q36" s="25">
        <v>3</v>
      </c>
      <c r="R36" s="25">
        <v>2</v>
      </c>
      <c r="S36" s="25">
        <v>2</v>
      </c>
      <c r="T36" s="25">
        <v>2</v>
      </c>
      <c r="U36" s="25">
        <v>2</v>
      </c>
      <c r="V36" s="25">
        <v>2</v>
      </c>
      <c r="W36" s="25">
        <v>2</v>
      </c>
      <c r="X36" s="25">
        <v>2</v>
      </c>
      <c r="Y36" s="25">
        <v>2</v>
      </c>
      <c r="Z36" s="25">
        <v>2</v>
      </c>
      <c r="AA36" s="73">
        <v>2</v>
      </c>
    </row>
    <row r="37" spans="1:27" ht="31.5">
      <c r="A37" s="6">
        <v>4</v>
      </c>
      <c r="B37" s="10" t="s">
        <v>49</v>
      </c>
      <c r="C37" s="5" t="s">
        <v>60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4"/>
      <c r="U37" s="4"/>
      <c r="V37" s="4"/>
      <c r="W37" s="4"/>
      <c r="X37" s="25"/>
      <c r="Y37" s="25"/>
      <c r="Z37" s="25"/>
      <c r="AA37" s="73"/>
    </row>
    <row r="38" spans="1:27" ht="31.5">
      <c r="A38" s="6">
        <v>5</v>
      </c>
      <c r="B38" s="10" t="s">
        <v>50</v>
      </c>
      <c r="C38" s="5" t="s">
        <v>60</v>
      </c>
      <c r="D38" s="25">
        <v>3</v>
      </c>
      <c r="E38" s="25">
        <v>3</v>
      </c>
      <c r="F38" s="25">
        <v>3</v>
      </c>
      <c r="G38" s="25">
        <v>3</v>
      </c>
      <c r="H38" s="25">
        <v>3</v>
      </c>
      <c r="I38" s="25">
        <v>3</v>
      </c>
      <c r="J38" s="25">
        <v>3</v>
      </c>
      <c r="K38" s="25">
        <v>3</v>
      </c>
      <c r="L38" s="25">
        <v>3</v>
      </c>
      <c r="M38" s="25">
        <v>3</v>
      </c>
      <c r="N38" s="25">
        <v>3</v>
      </c>
      <c r="O38" s="25">
        <v>3</v>
      </c>
      <c r="P38" s="25">
        <v>3</v>
      </c>
      <c r="Q38" s="25">
        <v>3</v>
      </c>
      <c r="R38" s="25">
        <v>3</v>
      </c>
      <c r="S38" s="25">
        <v>3</v>
      </c>
      <c r="T38" s="25">
        <v>3</v>
      </c>
      <c r="U38" s="25">
        <v>3</v>
      </c>
      <c r="V38" s="25">
        <v>3</v>
      </c>
      <c r="W38" s="25">
        <v>3</v>
      </c>
      <c r="X38" s="25">
        <v>3</v>
      </c>
      <c r="Y38" s="25">
        <v>3</v>
      </c>
      <c r="Z38" s="25">
        <v>4</v>
      </c>
      <c r="AA38" s="73">
        <v>4</v>
      </c>
    </row>
    <row r="39" spans="1:27" ht="31.5">
      <c r="A39" s="6">
        <v>6</v>
      </c>
      <c r="B39" s="10" t="s">
        <v>51</v>
      </c>
      <c r="C39" s="5" t="s">
        <v>60</v>
      </c>
      <c r="D39" s="25">
        <v>52</v>
      </c>
      <c r="E39" s="25">
        <v>55</v>
      </c>
      <c r="F39" s="25">
        <v>59</v>
      </c>
      <c r="G39" s="25">
        <v>60</v>
      </c>
      <c r="H39" s="25">
        <v>60</v>
      </c>
      <c r="I39" s="25">
        <v>62</v>
      </c>
      <c r="J39" s="25">
        <v>62</v>
      </c>
      <c r="K39" s="25">
        <v>62</v>
      </c>
      <c r="L39" s="25">
        <v>64</v>
      </c>
      <c r="M39" s="25">
        <v>64</v>
      </c>
      <c r="N39" s="25">
        <v>65</v>
      </c>
      <c r="O39" s="25">
        <v>66</v>
      </c>
      <c r="P39" s="25">
        <v>67</v>
      </c>
      <c r="Q39" s="25">
        <v>68</v>
      </c>
      <c r="R39" s="25">
        <v>68</v>
      </c>
      <c r="S39" s="25">
        <v>67</v>
      </c>
      <c r="T39" s="25">
        <v>67</v>
      </c>
      <c r="U39" s="25">
        <v>67</v>
      </c>
      <c r="V39" s="25">
        <v>67</v>
      </c>
      <c r="W39" s="25">
        <v>67</v>
      </c>
      <c r="X39" s="25">
        <v>67</v>
      </c>
      <c r="Y39" s="25">
        <v>67</v>
      </c>
      <c r="Z39" s="25">
        <v>61</v>
      </c>
      <c r="AA39" s="73">
        <v>60</v>
      </c>
    </row>
    <row r="40" spans="1:27" ht="31.5">
      <c r="A40" s="6">
        <v>7</v>
      </c>
      <c r="B40" s="10" t="s">
        <v>52</v>
      </c>
      <c r="C40" s="5" t="s">
        <v>60</v>
      </c>
      <c r="D40" s="25">
        <v>11</v>
      </c>
      <c r="E40" s="25">
        <v>11</v>
      </c>
      <c r="F40" s="25">
        <v>11</v>
      </c>
      <c r="G40" s="25">
        <v>11</v>
      </c>
      <c r="H40" s="25">
        <v>11</v>
      </c>
      <c r="I40" s="25">
        <v>11</v>
      </c>
      <c r="J40" s="25">
        <v>11</v>
      </c>
      <c r="K40" s="25">
        <v>11</v>
      </c>
      <c r="L40" s="25">
        <v>11</v>
      </c>
      <c r="M40" s="25">
        <v>11</v>
      </c>
      <c r="N40" s="25">
        <v>11</v>
      </c>
      <c r="O40" s="25">
        <v>11</v>
      </c>
      <c r="P40" s="25">
        <v>11</v>
      </c>
      <c r="Q40" s="25">
        <v>11</v>
      </c>
      <c r="R40" s="25">
        <v>12</v>
      </c>
      <c r="S40" s="25">
        <v>12</v>
      </c>
      <c r="T40" s="25">
        <v>12</v>
      </c>
      <c r="U40" s="25">
        <v>12</v>
      </c>
      <c r="V40" s="25">
        <v>12</v>
      </c>
      <c r="W40" s="25">
        <v>12</v>
      </c>
      <c r="X40" s="25">
        <v>12</v>
      </c>
      <c r="Y40" s="25">
        <v>12</v>
      </c>
      <c r="Z40" s="25">
        <v>12</v>
      </c>
      <c r="AA40" s="73">
        <v>12</v>
      </c>
    </row>
    <row r="41" spans="1:27" ht="31.5">
      <c r="A41" s="6">
        <v>8</v>
      </c>
      <c r="B41" s="10" t="s">
        <v>53</v>
      </c>
      <c r="C41" s="5" t="s">
        <v>60</v>
      </c>
      <c r="D41" s="25"/>
      <c r="E41" s="25"/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5">
        <v>1</v>
      </c>
      <c r="X41" s="25">
        <v>1</v>
      </c>
      <c r="Y41" s="25">
        <v>1</v>
      </c>
      <c r="Z41" s="25">
        <v>1</v>
      </c>
      <c r="AA41" s="73">
        <v>3</v>
      </c>
    </row>
    <row r="42" spans="1:27" ht="31.5">
      <c r="A42" s="6">
        <v>9</v>
      </c>
      <c r="B42" s="10" t="s">
        <v>54</v>
      </c>
      <c r="C42" s="5" t="s">
        <v>60</v>
      </c>
      <c r="D42" s="25">
        <v>1</v>
      </c>
      <c r="E42" s="25">
        <v>1</v>
      </c>
      <c r="F42" s="25">
        <v>1</v>
      </c>
      <c r="G42" s="25">
        <v>1</v>
      </c>
      <c r="H42" s="25">
        <v>1</v>
      </c>
      <c r="I42" s="25">
        <v>1</v>
      </c>
      <c r="J42" s="25">
        <v>1</v>
      </c>
      <c r="K42" s="25">
        <v>1</v>
      </c>
      <c r="L42" s="25">
        <v>1</v>
      </c>
      <c r="M42" s="25">
        <v>1</v>
      </c>
      <c r="N42" s="25">
        <v>1</v>
      </c>
      <c r="O42" s="25">
        <v>1</v>
      </c>
      <c r="P42" s="25">
        <v>1</v>
      </c>
      <c r="Q42" s="25">
        <v>1</v>
      </c>
      <c r="R42" s="25">
        <v>1</v>
      </c>
      <c r="S42" s="25">
        <v>1</v>
      </c>
      <c r="T42" s="25">
        <v>1</v>
      </c>
      <c r="U42" s="25">
        <v>1</v>
      </c>
      <c r="V42" s="25">
        <v>1</v>
      </c>
      <c r="W42" s="25">
        <v>1</v>
      </c>
      <c r="X42" s="25">
        <v>1</v>
      </c>
      <c r="Y42" s="25">
        <v>1</v>
      </c>
      <c r="Z42" s="25">
        <v>1</v>
      </c>
      <c r="AA42" s="73">
        <v>1</v>
      </c>
    </row>
    <row r="66" spans="2:2" ht="15.75">
      <c r="B66" s="29" t="s">
        <v>62</v>
      </c>
    </row>
  </sheetData>
  <mergeCells count="3">
    <mergeCell ref="B5:W5"/>
    <mergeCell ref="B20:W20"/>
    <mergeCell ref="B34:W34"/>
  </mergeCells>
  <pageMargins left="0.69930555555555596" right="0.69930555555555596" top="0.75" bottom="0.75" header="0.3" footer="0.3"/>
  <pageSetup paperSize="9" orientation="portrait" verticalDpi="5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0" sqref="E30"/>
    </sheetView>
  </sheetViews>
  <sheetFormatPr defaultColWidth="9.140625" defaultRowHeight="15"/>
  <sheetData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ZastiteniPodracja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2021-07-07T08:54:21Z</dcterms:created>
  <dcterms:modified xsi:type="dcterms:W3CDTF">2022-09-02T13:09:47Z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1033-9.1.0.4514</vt:lpwstr>
  </property>
</Properties>
</file>