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19200" windowHeight="11595"/>
  </bookViews>
  <sheets>
    <sheet name="NO2 concentration" sheetId="4" r:id="rId1"/>
    <sheet name="NO2 % of population" sheetId="5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5" l="1"/>
  <c r="Q24" i="5" s="1"/>
  <c r="Q14" i="5"/>
  <c r="R25" i="4"/>
  <c r="R24" i="4"/>
  <c r="R23" i="4"/>
  <c r="Q20" i="5" l="1"/>
  <c r="Q18" i="5"/>
  <c r="Q19" i="5"/>
  <c r="P23" i="5"/>
  <c r="P24" i="5" s="1"/>
  <c r="P14" i="5"/>
  <c r="Q25" i="4"/>
  <c r="Q24" i="4"/>
  <c r="Q23" i="4"/>
  <c r="P18" i="5" l="1"/>
  <c r="P20" i="5"/>
  <c r="O23" i="5"/>
  <c r="O24" i="5" s="1"/>
  <c r="N23" i="5"/>
  <c r="N24" i="5" s="1"/>
  <c r="O18" i="5" l="1"/>
  <c r="O19" i="5"/>
  <c r="N18" i="5"/>
  <c r="N20" i="5"/>
  <c r="N14" i="5"/>
  <c r="O14" i="5"/>
  <c r="O25" i="4"/>
  <c r="P25" i="4"/>
  <c r="O24" i="4"/>
  <c r="P24" i="4"/>
  <c r="O23" i="4"/>
  <c r="P23" i="4"/>
  <c r="K22" i="5" l="1"/>
  <c r="F22" i="5"/>
  <c r="E22" i="5"/>
  <c r="D22" i="5"/>
  <c r="M23" i="5"/>
  <c r="M19" i="5" s="1"/>
  <c r="L23" i="5"/>
  <c r="L19" i="5" s="1"/>
  <c r="K23" i="5"/>
  <c r="K18" i="5" s="1"/>
  <c r="J23" i="5"/>
  <c r="J18" i="5" s="1"/>
  <c r="I23" i="5"/>
  <c r="I19" i="5" s="1"/>
  <c r="H23" i="5"/>
  <c r="H20" i="5" s="1"/>
  <c r="G23" i="5"/>
  <c r="G20" i="5" s="1"/>
  <c r="F23" i="5"/>
  <c r="F21" i="5" s="1"/>
  <c r="E23" i="5"/>
  <c r="E19" i="5" s="1"/>
  <c r="D23" i="5"/>
  <c r="B14" i="5"/>
  <c r="E24" i="5" l="1"/>
  <c r="K24" i="5"/>
  <c r="M24" i="5"/>
  <c r="D24" i="5"/>
  <c r="F24" i="5"/>
  <c r="F18" i="5"/>
  <c r="F19" i="5"/>
  <c r="I24" i="5"/>
  <c r="L24" i="5"/>
  <c r="J24" i="5"/>
  <c r="G24" i="5"/>
  <c r="G18" i="5"/>
  <c r="H24" i="5"/>
  <c r="J19" i="5"/>
  <c r="L20" i="5"/>
  <c r="E20" i="5"/>
  <c r="M18" i="5"/>
  <c r="D19" i="5"/>
  <c r="D21" i="5"/>
  <c r="E18" i="5"/>
  <c r="H18" i="5"/>
  <c r="L18" i="5"/>
  <c r="H19" i="5"/>
  <c r="I18" i="5"/>
  <c r="D18" i="5"/>
  <c r="K21" i="5"/>
  <c r="M14" i="5"/>
  <c r="L14" i="5"/>
  <c r="K14" i="5"/>
  <c r="J14" i="5"/>
  <c r="I14" i="5"/>
  <c r="H14" i="5"/>
  <c r="G14" i="5"/>
  <c r="F14" i="5"/>
  <c r="E14" i="5"/>
  <c r="D14" i="5"/>
  <c r="M25" i="4" l="1"/>
  <c r="N25" i="4"/>
  <c r="M24" i="4"/>
  <c r="N24" i="4"/>
  <c r="M23" i="4"/>
  <c r="N23" i="4"/>
  <c r="L25" i="4" l="1"/>
  <c r="K25" i="4"/>
  <c r="J25" i="4"/>
  <c r="I25" i="4"/>
  <c r="H25" i="4"/>
  <c r="G25" i="4"/>
  <c r="F25" i="4"/>
  <c r="E25" i="4"/>
  <c r="L24" i="4"/>
  <c r="K24" i="4"/>
  <c r="J24" i="4"/>
  <c r="I24" i="4"/>
  <c r="H24" i="4"/>
  <c r="G24" i="4"/>
  <c r="F24" i="4"/>
  <c r="E24" i="4"/>
  <c r="L23" i="4"/>
  <c r="K23" i="4"/>
  <c r="J23" i="4"/>
  <c r="I23" i="4"/>
  <c r="H23" i="4"/>
  <c r="G23" i="4"/>
  <c r="F23" i="4"/>
  <c r="E23" i="4"/>
</calcChain>
</file>

<file path=xl/sharedStrings.xml><?xml version="1.0" encoding="utf-8"?>
<sst xmlns="http://schemas.openxmlformats.org/spreadsheetml/2006/main" count="89" uniqueCount="55">
  <si>
    <t>average</t>
  </si>
  <si>
    <t>10 percentile</t>
  </si>
  <si>
    <t>90 percentile</t>
  </si>
  <si>
    <t>LV</t>
  </si>
  <si>
    <t>гранична вредност</t>
  </si>
  <si>
    <t>просечна вредност</t>
  </si>
  <si>
    <t>Скопје
Skopje</t>
  </si>
  <si>
    <t>Велес
Veles</t>
  </si>
  <si>
    <t>Тетово
Tetovo</t>
  </si>
  <si>
    <t>Куманово
Kumanovo</t>
  </si>
  <si>
    <t>Кочани
Kochani</t>
  </si>
  <si>
    <t>Кичево
Kichevo</t>
  </si>
  <si>
    <t>Битола
Bitola</t>
  </si>
  <si>
    <t>Кавадарци
Kavadarci</t>
  </si>
  <si>
    <t>Статистика
Statistics</t>
  </si>
  <si>
    <t>Лисиче/Lisiche</t>
  </si>
  <si>
    <t>Карпош/Karpos</t>
  </si>
  <si>
    <t>Центар/Centar</t>
  </si>
  <si>
    <t>Гази Баба/Gazi Baba</t>
  </si>
  <si>
    <t>Ректорат/Rektorat</t>
  </si>
  <si>
    <t>Велес 1/Veles 1</t>
  </si>
  <si>
    <t>Велес 2/Veles 2</t>
  </si>
  <si>
    <t>Тетово/Tetovo</t>
  </si>
  <si>
    <t>Куманово/Kumanovo</t>
  </si>
  <si>
    <t>Кочани/Kochani</t>
  </si>
  <si>
    <t>Кичево/Kichevo</t>
  </si>
  <si>
    <t>Битола 1/Bitola 1</t>
  </si>
  <si>
    <t>Битола 2/Bitola 2</t>
  </si>
  <si>
    <t>Кавадарци/Kavadarci</t>
  </si>
  <si>
    <r>
      <rPr>
        <sz val="10"/>
        <color theme="1"/>
        <rFont val="Symbol"/>
        <family val="1"/>
        <charset val="2"/>
      </rPr>
      <t>m</t>
    </r>
    <r>
      <rPr>
        <sz val="10"/>
        <color indexed="8"/>
        <rFont val="Calibri"/>
        <family val="2"/>
        <charset val="204"/>
        <scheme val="minor"/>
      </rPr>
      <t>g/m</t>
    </r>
    <r>
      <rPr>
        <vertAlign val="superscript"/>
        <sz val="10"/>
        <color indexed="8"/>
        <rFont val="Calibri"/>
        <family val="2"/>
        <charset val="204"/>
        <scheme val="minor"/>
      </rPr>
      <t>3</t>
    </r>
  </si>
  <si>
    <t>Град
City</t>
  </si>
  <si>
    <t>Единица
Unit</t>
  </si>
  <si>
    <t>Мониторинг станица
Monitoring station</t>
  </si>
  <si>
    <r>
      <t>m</t>
    </r>
    <r>
      <rPr>
        <sz val="10"/>
        <color indexed="8"/>
        <rFont val="Arial"/>
        <family val="2"/>
        <charset val="204"/>
      </rPr>
      <t>g/m</t>
    </r>
    <r>
      <rPr>
        <vertAlign val="superscript"/>
        <sz val="10"/>
        <color indexed="8"/>
        <rFont val="Arial"/>
        <family val="2"/>
        <charset val="204"/>
      </rPr>
      <t>3</t>
    </r>
  </si>
  <si>
    <t>total</t>
  </si>
  <si>
    <t>exposed</t>
  </si>
  <si>
    <t xml:space="preserve">% of total population exposed to NO2 concentrations </t>
  </si>
  <si>
    <t>0 - 26</t>
  </si>
  <si>
    <t>26 - 32</t>
  </si>
  <si>
    <t>32 - 40</t>
  </si>
  <si>
    <t>&gt; 40</t>
  </si>
  <si>
    <r>
      <t>Table 1:</t>
    </r>
    <r>
      <rPr>
        <b/>
        <sz val="12"/>
        <color indexed="8"/>
        <rFont val="Arial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Mean annual concentration of NO</t>
    </r>
    <r>
      <rPr>
        <b/>
        <vertAlign val="subscript"/>
        <sz val="11"/>
        <color indexed="8"/>
        <rFont val="Calibri"/>
        <family val="2"/>
        <charset val="204"/>
        <scheme val="minor"/>
      </rPr>
      <t>2</t>
    </r>
    <r>
      <rPr>
        <b/>
        <sz val="11"/>
        <color indexed="8"/>
        <rFont val="Calibri"/>
        <family val="2"/>
        <charset val="204"/>
        <scheme val="minor"/>
      </rPr>
      <t xml:space="preserve"> (annual limit value is 40 µg/m</t>
    </r>
    <r>
      <rPr>
        <b/>
        <vertAlign val="superscript"/>
        <sz val="11"/>
        <color indexed="8"/>
        <rFont val="Calibri"/>
        <family val="2"/>
        <charset val="204"/>
        <scheme val="minor"/>
      </rPr>
      <t xml:space="preserve">3 </t>
    </r>
    <r>
      <rPr>
        <b/>
        <sz val="11"/>
        <color indexed="8"/>
        <rFont val="Calibri"/>
        <family val="2"/>
        <charset val="204"/>
        <scheme val="minor"/>
      </rPr>
      <t>)</t>
    </r>
  </si>
  <si>
    <r>
      <t>Табела 1. Просечна годишна концентрација на NO</t>
    </r>
    <r>
      <rPr>
        <b/>
        <vertAlign val="subscript"/>
        <sz val="11"/>
        <rFont val="Calibri"/>
        <family val="2"/>
        <charset val="204"/>
        <scheme val="minor"/>
      </rPr>
      <t>2</t>
    </r>
    <r>
      <rPr>
        <b/>
        <sz val="11"/>
        <rFont val="Calibri"/>
        <family val="2"/>
        <charset val="204"/>
        <scheme val="minor"/>
      </rPr>
      <t xml:space="preserve"> (годишна гранична вредност е 40 mg/m</t>
    </r>
    <r>
      <rPr>
        <b/>
        <vertAlign val="superscript"/>
        <sz val="11"/>
        <rFont val="Calibri"/>
        <family val="2"/>
        <charset val="204"/>
        <scheme val="minor"/>
      </rPr>
      <t>3</t>
    </r>
    <r>
      <rPr>
        <b/>
        <sz val="11"/>
        <rFont val="Calibri"/>
        <family val="2"/>
        <charset val="204"/>
        <scheme val="minor"/>
      </rPr>
      <t>)</t>
    </r>
  </si>
  <si>
    <r>
      <t>Табела 1.Процент од популацијата изложени на NO</t>
    </r>
    <r>
      <rPr>
        <b/>
        <vertAlign val="subscript"/>
        <sz val="11"/>
        <rFont val="Calibri"/>
        <family val="2"/>
        <charset val="204"/>
        <scheme val="minor"/>
      </rPr>
      <t>2</t>
    </r>
    <r>
      <rPr>
        <b/>
        <sz val="11"/>
        <rFont val="Calibri"/>
        <family val="2"/>
        <charset val="204"/>
        <scheme val="minor"/>
      </rPr>
      <t xml:space="preserve"> годишни концентрации во урбани области</t>
    </r>
  </si>
  <si>
    <r>
      <t>Table 1:</t>
    </r>
    <r>
      <rPr>
        <b/>
        <sz val="12"/>
        <color indexed="8"/>
        <rFont val="Arial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Percentage of population exposed at NO</t>
    </r>
    <r>
      <rPr>
        <b/>
        <vertAlign val="subscript"/>
        <sz val="11"/>
        <color indexed="8"/>
        <rFont val="Calibri"/>
        <family val="2"/>
        <charset val="204"/>
        <scheme val="minor"/>
      </rPr>
      <t xml:space="preserve">2 </t>
    </r>
    <r>
      <rPr>
        <b/>
        <sz val="11"/>
        <color indexed="8"/>
        <rFont val="Calibri"/>
        <family val="2"/>
        <charset val="204"/>
        <scheme val="minor"/>
      </rPr>
      <t>annual concentrations in urban areas</t>
    </r>
  </si>
  <si>
    <t>Вкупно
Total</t>
  </si>
  <si>
    <t>Дозволено надминување
Annual limit value</t>
  </si>
  <si>
    <t>Број на население
Number of population</t>
  </si>
  <si>
    <t>изложено население</t>
  </si>
  <si>
    <t>вкупно население</t>
  </si>
  <si>
    <t>% од вкупното население изложено на концентрации на NO2</t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</si>
  <si>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</t>
    </r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</si>
  <si>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Planning, State statistical Office</t>
    </r>
  </si>
  <si>
    <t>Извор на податоци: Македонски информативен центар за животна средина, Државен завод за статистика</t>
  </si>
  <si>
    <t>Извор на податоци: Македонски информативен центар за животна средина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</si>
</sst>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Symbol"/>
      <family val="1"/>
      <charset val="2"/>
    </font>
    <font>
      <sz val="10"/>
      <color indexed="8"/>
      <name val="Calibri"/>
      <family val="2"/>
      <charset val="204"/>
      <scheme val="minor"/>
    </font>
    <font>
      <vertAlign val="superscript"/>
      <sz val="10"/>
      <color indexed="8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vertAlign val="subscript"/>
      <sz val="1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vertAlign val="subscript"/>
      <sz val="11"/>
      <color indexed="8"/>
      <name val="Calibri"/>
      <family val="2"/>
      <charset val="204"/>
      <scheme val="minor"/>
    </font>
    <font>
      <b/>
      <vertAlign val="superscript"/>
      <sz val="11"/>
      <color indexed="8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27" fillId="0" borderId="0"/>
  </cellStyleXfs>
  <cellXfs count="95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9" fontId="2" fillId="0" borderId="4" xfId="0" applyNumberFormat="1" applyFont="1" applyBorder="1"/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0" xfId="2" applyFont="1"/>
    <xf numFmtId="0" fontId="10" fillId="0" borderId="2" xfId="1" applyFont="1" applyBorder="1" applyAlignment="1">
      <alignment horizontal="left"/>
    </xf>
    <xf numFmtId="0" fontId="10" fillId="0" borderId="2" xfId="2" applyFont="1" applyBorder="1" applyAlignment="1">
      <alignment horizontal="center"/>
    </xf>
    <xf numFmtId="0" fontId="10" fillId="0" borderId="4" xfId="1" applyFont="1" applyBorder="1" applyAlignment="1">
      <alignment horizontal="left"/>
    </xf>
    <xf numFmtId="0" fontId="10" fillId="0" borderId="4" xfId="2" applyFont="1" applyBorder="1" applyAlignment="1">
      <alignment horizontal="center"/>
    </xf>
    <xf numFmtId="0" fontId="11" fillId="0" borderId="7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/>
    </xf>
    <xf numFmtId="0" fontId="10" fillId="0" borderId="8" xfId="2" applyFont="1" applyBorder="1" applyAlignment="1">
      <alignment horizontal="center"/>
    </xf>
    <xf numFmtId="0" fontId="11" fillId="0" borderId="0" xfId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1" xfId="1" applyFont="1" applyFill="1" applyBorder="1" applyAlignment="1">
      <alignment horizontal="left" vertical="center"/>
    </xf>
    <xf numFmtId="0" fontId="2" fillId="0" borderId="2" xfId="0" applyFont="1" applyBorder="1"/>
    <xf numFmtId="0" fontId="11" fillId="0" borderId="3" xfId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horizontal="left" vertical="center"/>
    </xf>
    <xf numFmtId="9" fontId="2" fillId="0" borderId="6" xfId="0" applyNumberFormat="1" applyFont="1" applyBorder="1"/>
    <xf numFmtId="0" fontId="2" fillId="0" borderId="6" xfId="0" applyFont="1" applyBorder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justify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9" fillId="0" borderId="0" xfId="0" applyFont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/>
    <xf numFmtId="0" fontId="11" fillId="0" borderId="0" xfId="0" applyFont="1"/>
    <xf numFmtId="0" fontId="26" fillId="0" borderId="4" xfId="0" applyFont="1" applyBorder="1" applyAlignment="1">
      <alignment horizont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11" fillId="0" borderId="4" xfId="1" applyFont="1" applyFill="1" applyBorder="1" applyAlignment="1">
      <alignment horizontal="center" wrapText="1"/>
    </xf>
    <xf numFmtId="0" fontId="26" fillId="0" borderId="4" xfId="0" applyFont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  <xf numFmtId="2" fontId="3" fillId="0" borderId="4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" fillId="0" borderId="3" xfId="0" applyFont="1" applyBorder="1"/>
    <xf numFmtId="1" fontId="2" fillId="0" borderId="4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Border="1"/>
    <xf numFmtId="0" fontId="19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3" fillId="0" borderId="4" xfId="2" applyFont="1" applyBorder="1" applyAlignment="1">
      <alignment vertical="center"/>
    </xf>
    <xf numFmtId="0" fontId="26" fillId="0" borderId="4" xfId="0" applyFont="1" applyFill="1" applyBorder="1" applyAlignment="1">
      <alignment vertical="center" wrapText="1"/>
    </xf>
    <xf numFmtId="0" fontId="26" fillId="0" borderId="0" xfId="0" applyFont="1"/>
    <xf numFmtId="0" fontId="1" fillId="0" borderId="0" xfId="0" applyFont="1"/>
    <xf numFmtId="2" fontId="19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/>
    <xf numFmtId="0" fontId="2" fillId="0" borderId="11" xfId="0" applyFont="1" applyBorder="1"/>
    <xf numFmtId="0" fontId="8" fillId="0" borderId="10" xfId="0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11" fillId="0" borderId="13" xfId="1" applyFont="1" applyFill="1" applyBorder="1" applyAlignment="1">
      <alignment horizontal="center" wrapText="1"/>
    </xf>
    <xf numFmtId="0" fontId="11" fillId="0" borderId="14" xfId="1" applyFont="1" applyFill="1" applyBorder="1" applyAlignment="1">
      <alignment horizontal="center" wrapText="1"/>
    </xf>
    <xf numFmtId="0" fontId="11" fillId="0" borderId="14" xfId="1" applyFont="1" applyFill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10" fillId="0" borderId="17" xfId="1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1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 wrapText="1"/>
    </xf>
    <xf numFmtId="0" fontId="2" fillId="0" borderId="16" xfId="0" applyFont="1" applyBorder="1"/>
    <xf numFmtId="0" fontId="2" fillId="0" borderId="17" xfId="0" applyFont="1" applyBorder="1"/>
    <xf numFmtId="1" fontId="2" fillId="0" borderId="17" xfId="0" applyNumberFormat="1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11" fillId="0" borderId="1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</cellXfs>
  <cellStyles count="4">
    <cellStyle name="Normal" xfId="0" builtinId="0"/>
    <cellStyle name="Normal_AIR indikatori - 2008" xfId="1"/>
    <cellStyle name="Normal_AIR indikatori - new" xfId="2"/>
    <cellStyle name="Standard 2 2" xfId="3"/>
  </cellStyles>
  <dxfs count="0"/>
  <tableStyles count="0" defaultTableStyle="TableStyleMedium2" defaultPivotStyle="PivotStyleLight16"/>
  <colors>
    <mruColors>
      <color rgb="FFD8E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6027628620305348"/>
          <c:w val="0.86617210533453204"/>
          <c:h val="0.75903768081127743"/>
        </c:manualLayout>
      </c:layout>
      <c:areaChart>
        <c:grouping val="standard"/>
        <c:varyColors val="0"/>
        <c:ser>
          <c:idx val="4"/>
          <c:order val="2"/>
          <c:tx>
            <c:strRef>
              <c:f>'NO2 concentration'!$B$25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'NO2 concentration'!$E$25:$R$25</c:f>
              <c:numCache>
                <c:formatCode>General</c:formatCode>
                <c:ptCount val="14"/>
                <c:pt idx="0">
                  <c:v>62.698</c:v>
                </c:pt>
                <c:pt idx="1">
                  <c:v>52.05</c:v>
                </c:pt>
                <c:pt idx="2">
                  <c:v>52.808</c:v>
                </c:pt>
                <c:pt idx="3">
                  <c:v>41.881</c:v>
                </c:pt>
                <c:pt idx="4">
                  <c:v>37.485999999999997</c:v>
                </c:pt>
                <c:pt idx="5">
                  <c:v>29.722000000000001</c:v>
                </c:pt>
                <c:pt idx="6">
                  <c:v>22</c:v>
                </c:pt>
                <c:pt idx="7">
                  <c:v>42.8</c:v>
                </c:pt>
                <c:pt idx="8">
                  <c:v>38.533999999999999</c:v>
                </c:pt>
                <c:pt idx="9">
                  <c:v>33.655000000000001</c:v>
                </c:pt>
                <c:pt idx="10">
                  <c:v>34.047999999999995</c:v>
                </c:pt>
                <c:pt idx="11">
                  <c:v>28.164999999999999</c:v>
                </c:pt>
                <c:pt idx="12">
                  <c:v>33.450000000000003</c:v>
                </c:pt>
                <c:pt idx="13">
                  <c:v>37.238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37-4A9F-BA4B-579C5F6C7B32}"/>
            </c:ext>
          </c:extLst>
        </c:ser>
        <c:ser>
          <c:idx val="5"/>
          <c:order val="3"/>
          <c:tx>
            <c:strRef>
              <c:f>'NO2 concentration'!$B$24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 w="25400">
              <a:noFill/>
            </a:ln>
            <a:effectLst/>
          </c:spPr>
          <c:val>
            <c:numRef>
              <c:f>'NO2 concentration'!$E$24:$R$24</c:f>
              <c:numCache>
                <c:formatCode>General</c:formatCode>
                <c:ptCount val="14"/>
                <c:pt idx="0">
                  <c:v>15.802</c:v>
                </c:pt>
                <c:pt idx="1">
                  <c:v>18.46</c:v>
                </c:pt>
                <c:pt idx="2">
                  <c:v>17.242000000000001</c:v>
                </c:pt>
                <c:pt idx="3">
                  <c:v>14.565999999999999</c:v>
                </c:pt>
                <c:pt idx="4">
                  <c:v>16.623999999999999</c:v>
                </c:pt>
                <c:pt idx="5">
                  <c:v>12.340999999999999</c:v>
                </c:pt>
                <c:pt idx="6">
                  <c:v>11</c:v>
                </c:pt>
                <c:pt idx="7">
                  <c:v>13.2</c:v>
                </c:pt>
                <c:pt idx="8">
                  <c:v>10.292</c:v>
                </c:pt>
                <c:pt idx="9">
                  <c:v>17.13</c:v>
                </c:pt>
                <c:pt idx="10">
                  <c:v>10.939999999999998</c:v>
                </c:pt>
                <c:pt idx="11">
                  <c:v>23.154</c:v>
                </c:pt>
                <c:pt idx="12">
                  <c:v>14.88</c:v>
                </c:pt>
                <c:pt idx="13">
                  <c:v>15.128000000000002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37-4A9F-BA4B-579C5F6C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80880"/>
        <c:axId val="75381440"/>
      </c:areaChart>
      <c:lineChart>
        <c:grouping val="standard"/>
        <c:varyColors val="0"/>
        <c:ser>
          <c:idx val="0"/>
          <c:order val="0"/>
          <c:tx>
            <c:strRef>
              <c:f>'NO2 concentration'!$B$22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'NO2 concentration'!$E$4:$R$4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'NO2 concentration'!$E$22:$R$22</c:f>
              <c:numCache>
                <c:formatCode>General</c:formatCode>
                <c:ptCount val="1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837-4A9F-BA4B-579C5F6C7B32}"/>
            </c:ext>
          </c:extLst>
        </c:ser>
        <c:ser>
          <c:idx val="3"/>
          <c:order val="1"/>
          <c:tx>
            <c:strRef>
              <c:f>'NO2 concentration'!$B$23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'NO2 concentration'!$E$4:$R$4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'NO2 concentration'!$E$23:$R$23</c:f>
              <c:numCache>
                <c:formatCode>General</c:formatCode>
                <c:ptCount val="14"/>
                <c:pt idx="0">
                  <c:v>36.922499999999999</c:v>
                </c:pt>
                <c:pt idx="1">
                  <c:v>34.112727272727277</c:v>
                </c:pt>
                <c:pt idx="2">
                  <c:v>34.067692307692312</c:v>
                </c:pt>
                <c:pt idx="3">
                  <c:v>26.514285714285712</c:v>
                </c:pt>
                <c:pt idx="4">
                  <c:v>27.713076923076926</c:v>
                </c:pt>
                <c:pt idx="5">
                  <c:v>20.544999999999998</c:v>
                </c:pt>
                <c:pt idx="6">
                  <c:v>16.818181818181817</c:v>
                </c:pt>
                <c:pt idx="7">
                  <c:v>24.285714285714285</c:v>
                </c:pt>
                <c:pt idx="8">
                  <c:v>25.326000000000001</c:v>
                </c:pt>
                <c:pt idx="9">
                  <c:v>24.406666666666666</c:v>
                </c:pt>
                <c:pt idx="10">
                  <c:v>23.054000000000002</c:v>
                </c:pt>
                <c:pt idx="11">
                  <c:v>25.7225</c:v>
                </c:pt>
                <c:pt idx="12">
                  <c:v>21</c:v>
                </c:pt>
                <c:pt idx="13">
                  <c:v>24.564444444444444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837-4A9F-BA4B-579C5F6C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80880"/>
        <c:axId val="75381440"/>
      </c:lineChart>
      <c:catAx>
        <c:axId val="75380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5381440"/>
        <c:crosses val="autoZero"/>
        <c:auto val="1"/>
        <c:lblAlgn val="ctr"/>
        <c:lblOffset val="100"/>
        <c:noMultiLvlLbl val="0"/>
      </c:catAx>
      <c:valAx>
        <c:axId val="7538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>
                    <a:latin typeface="Symbol" panose="05050102010706020507" pitchFamily="18" charset="2"/>
                  </a:rPr>
                  <a:t>m</a:t>
                </a:r>
                <a:r>
                  <a:rPr lang="en-GB" sz="1400"/>
                  <a:t>g</a:t>
                </a:r>
                <a:r>
                  <a:rPr lang="en-GB" sz="1400" baseline="0"/>
                  <a:t> NO</a:t>
                </a:r>
                <a:r>
                  <a:rPr lang="en-GB" sz="1400" baseline="-25000"/>
                  <a:t>2</a:t>
                </a:r>
                <a:r>
                  <a:rPr lang="en-GB" sz="1400" baseline="0"/>
                  <a:t>/m</a:t>
                </a:r>
                <a:r>
                  <a:rPr lang="en-GB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5380880"/>
        <c:crosses val="autoZero"/>
        <c:crossBetween val="between"/>
      </c:valAx>
      <c:spPr>
        <a:solidFill>
          <a:srgbClr val="D8E6EA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6027628620305348"/>
          <c:w val="0.86617210533453204"/>
          <c:h val="0.75903768081127743"/>
        </c:manualLayout>
      </c:layout>
      <c:areaChart>
        <c:grouping val="standard"/>
        <c:varyColors val="0"/>
        <c:ser>
          <c:idx val="4"/>
          <c:order val="2"/>
          <c:tx>
            <c:strRef>
              <c:f>'NO2 concentration'!$B$25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'NO2 concentration'!$E$4:$P$4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'NO2 concentration'!$E$25:$R$25</c:f>
              <c:numCache>
                <c:formatCode>General</c:formatCode>
                <c:ptCount val="14"/>
                <c:pt idx="0">
                  <c:v>62.698</c:v>
                </c:pt>
                <c:pt idx="1">
                  <c:v>52.05</c:v>
                </c:pt>
                <c:pt idx="2">
                  <c:v>52.808</c:v>
                </c:pt>
                <c:pt idx="3">
                  <c:v>41.881</c:v>
                </c:pt>
                <c:pt idx="4">
                  <c:v>37.485999999999997</c:v>
                </c:pt>
                <c:pt idx="5">
                  <c:v>29.722000000000001</c:v>
                </c:pt>
                <c:pt idx="6">
                  <c:v>22</c:v>
                </c:pt>
                <c:pt idx="7">
                  <c:v>42.8</c:v>
                </c:pt>
                <c:pt idx="8">
                  <c:v>38.533999999999999</c:v>
                </c:pt>
                <c:pt idx="9">
                  <c:v>33.655000000000001</c:v>
                </c:pt>
                <c:pt idx="10">
                  <c:v>34.047999999999995</c:v>
                </c:pt>
                <c:pt idx="11">
                  <c:v>28.164999999999999</c:v>
                </c:pt>
                <c:pt idx="12">
                  <c:v>33.450000000000003</c:v>
                </c:pt>
                <c:pt idx="13">
                  <c:v>37.238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52-4F57-BE84-EC2D4BC590F6}"/>
            </c:ext>
          </c:extLst>
        </c:ser>
        <c:ser>
          <c:idx val="5"/>
          <c:order val="3"/>
          <c:tx>
            <c:strRef>
              <c:f>'NO2 concentration'!$B$24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 w="25400">
              <a:noFill/>
            </a:ln>
            <a:effectLst/>
          </c:spPr>
          <c:cat>
            <c:numRef>
              <c:f>'NO2 concentration'!$E$4:$P$4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'NO2 concentration'!$E$24:$R$24</c:f>
              <c:numCache>
                <c:formatCode>General</c:formatCode>
                <c:ptCount val="14"/>
                <c:pt idx="0">
                  <c:v>15.802</c:v>
                </c:pt>
                <c:pt idx="1">
                  <c:v>18.46</c:v>
                </c:pt>
                <c:pt idx="2">
                  <c:v>17.242000000000001</c:v>
                </c:pt>
                <c:pt idx="3">
                  <c:v>14.565999999999999</c:v>
                </c:pt>
                <c:pt idx="4">
                  <c:v>16.623999999999999</c:v>
                </c:pt>
                <c:pt idx="5">
                  <c:v>12.340999999999999</c:v>
                </c:pt>
                <c:pt idx="6">
                  <c:v>11</c:v>
                </c:pt>
                <c:pt idx="7">
                  <c:v>13.2</c:v>
                </c:pt>
                <c:pt idx="8">
                  <c:v>10.292</c:v>
                </c:pt>
                <c:pt idx="9">
                  <c:v>17.13</c:v>
                </c:pt>
                <c:pt idx="10">
                  <c:v>10.939999999999998</c:v>
                </c:pt>
                <c:pt idx="11">
                  <c:v>23.154</c:v>
                </c:pt>
                <c:pt idx="12">
                  <c:v>14.88</c:v>
                </c:pt>
                <c:pt idx="13">
                  <c:v>15.128000000000002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52-4F57-BE84-EC2D4BC59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85920"/>
        <c:axId val="75386480"/>
      </c:areaChart>
      <c:lineChart>
        <c:grouping val="standard"/>
        <c:varyColors val="0"/>
        <c:ser>
          <c:idx val="0"/>
          <c:order val="0"/>
          <c:tx>
            <c:strRef>
              <c:f>'NO2 concentration'!$B$22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'NO2 concentration'!$E$4:$R$4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'NO2 concentration'!$E$22:$R$22</c:f>
              <c:numCache>
                <c:formatCode>General</c:formatCode>
                <c:ptCount val="1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752-4F57-BE84-EC2D4BC590F6}"/>
            </c:ext>
          </c:extLst>
        </c:ser>
        <c:ser>
          <c:idx val="3"/>
          <c:order val="1"/>
          <c:tx>
            <c:strRef>
              <c:f>'NO2 concentration'!$B$23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'NO2 concentration'!$E$4:$R$4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'NO2 concentration'!$E$23:$R$23</c:f>
              <c:numCache>
                <c:formatCode>General</c:formatCode>
                <c:ptCount val="14"/>
                <c:pt idx="0">
                  <c:v>36.922499999999999</c:v>
                </c:pt>
                <c:pt idx="1">
                  <c:v>34.112727272727277</c:v>
                </c:pt>
                <c:pt idx="2">
                  <c:v>34.067692307692312</c:v>
                </c:pt>
                <c:pt idx="3">
                  <c:v>26.514285714285712</c:v>
                </c:pt>
                <c:pt idx="4">
                  <c:v>27.713076923076926</c:v>
                </c:pt>
                <c:pt idx="5">
                  <c:v>20.544999999999998</c:v>
                </c:pt>
                <c:pt idx="6">
                  <c:v>16.818181818181817</c:v>
                </c:pt>
                <c:pt idx="7">
                  <c:v>24.285714285714285</c:v>
                </c:pt>
                <c:pt idx="8">
                  <c:v>25.326000000000001</c:v>
                </c:pt>
                <c:pt idx="9">
                  <c:v>24.406666666666666</c:v>
                </c:pt>
                <c:pt idx="10">
                  <c:v>23.054000000000002</c:v>
                </c:pt>
                <c:pt idx="11">
                  <c:v>25.7225</c:v>
                </c:pt>
                <c:pt idx="12">
                  <c:v>21</c:v>
                </c:pt>
                <c:pt idx="13">
                  <c:v>24.564444444444444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752-4F57-BE84-EC2D4BC59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85920"/>
        <c:axId val="75386480"/>
      </c:lineChart>
      <c:catAx>
        <c:axId val="7538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5386480"/>
        <c:crosses val="autoZero"/>
        <c:auto val="1"/>
        <c:lblAlgn val="ctr"/>
        <c:lblOffset val="100"/>
        <c:noMultiLvlLbl val="0"/>
      </c:catAx>
      <c:valAx>
        <c:axId val="7538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>
                    <a:latin typeface="Symbol" panose="05050102010706020507" pitchFamily="18" charset="2"/>
                  </a:rPr>
                  <a:t>m</a:t>
                </a:r>
                <a:r>
                  <a:rPr lang="en-GB" sz="1400"/>
                  <a:t>g</a:t>
                </a:r>
                <a:r>
                  <a:rPr lang="en-GB" sz="1400" baseline="0"/>
                  <a:t> NO</a:t>
                </a:r>
                <a:r>
                  <a:rPr lang="en-GB" sz="1400" baseline="-25000"/>
                  <a:t>2</a:t>
                </a:r>
                <a:r>
                  <a:rPr lang="en-GB" sz="1400" baseline="0"/>
                  <a:t>/m</a:t>
                </a:r>
                <a:r>
                  <a:rPr lang="en-GB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5385920"/>
        <c:crosses val="autoZero"/>
        <c:crossBetween val="between"/>
      </c:valAx>
      <c:spPr>
        <a:solidFill>
          <a:srgbClr val="D8E6EA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04617512065763E-2"/>
          <c:y val="4.8484840071175886E-2"/>
          <c:w val="0.88687654944345129"/>
          <c:h val="0.74843691053349637"/>
        </c:manualLayout>
      </c:layout>
      <c:lineChart>
        <c:grouping val="standard"/>
        <c:varyColors val="0"/>
        <c:ser>
          <c:idx val="0"/>
          <c:order val="0"/>
          <c:tx>
            <c:strRef>
              <c:f>'NO2 % of population'!$B$24</c:f>
              <c:strCache>
                <c:ptCount val="1"/>
                <c:pt idx="0">
                  <c:v>% од вкупното население изложено на концентрации на NO2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'NO2 % of population'!$D$17:$Q$17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'NO2 % of population'!$D$24:$Q$24</c:f>
              <c:numCache>
                <c:formatCode>0</c:formatCode>
                <c:ptCount val="14"/>
                <c:pt idx="0">
                  <c:v>66.732191872622479</c:v>
                </c:pt>
                <c:pt idx="1">
                  <c:v>58.521999797322252</c:v>
                </c:pt>
                <c:pt idx="2">
                  <c:v>54.724953471601481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69.37583399320792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38-4963-B651-A7DE2CB02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89280"/>
        <c:axId val="75389840"/>
      </c:lineChart>
      <c:catAx>
        <c:axId val="753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5389840"/>
        <c:crosses val="autoZero"/>
        <c:auto val="1"/>
        <c:lblAlgn val="ctr"/>
        <c:lblOffset val="100"/>
        <c:noMultiLvlLbl val="0"/>
      </c:catAx>
      <c:valAx>
        <c:axId val="7538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3864818024263431E-2"/>
              <c:y val="0.395298254649876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538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'NO2 % of population'!$C$24</c:f>
              <c:strCache>
                <c:ptCount val="1"/>
                <c:pt idx="0">
                  <c:v>% of total population exposed to NO2 concentrations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'NO2 % of population'!$D$17:$Q$17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'NO2 % of population'!$D$24:$Q$24</c:f>
              <c:numCache>
                <c:formatCode>0</c:formatCode>
                <c:ptCount val="14"/>
                <c:pt idx="0">
                  <c:v>66.732191872622479</c:v>
                </c:pt>
                <c:pt idx="1">
                  <c:v>58.521999797322252</c:v>
                </c:pt>
                <c:pt idx="2">
                  <c:v>54.724953471601481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69.37583399320792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3E-4CDF-B234-68C835A00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92080"/>
        <c:axId val="75392640"/>
      </c:lineChart>
      <c:catAx>
        <c:axId val="7539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5392640"/>
        <c:crosses val="autoZero"/>
        <c:auto val="1"/>
        <c:lblAlgn val="ctr"/>
        <c:lblOffset val="100"/>
        <c:noMultiLvlLbl val="0"/>
      </c:catAx>
      <c:valAx>
        <c:axId val="753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3900954422747362E-2"/>
              <c:y val="0.395450501171414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539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'NO2 % of population'!$B$18</c:f>
              <c:strCache>
                <c:ptCount val="1"/>
                <c:pt idx="0">
                  <c:v>0 - 26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population'!$D$17:$Q$17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'NO2 % of population'!$D$18:$Q$18</c:f>
              <c:numCache>
                <c:formatCode>0</c:formatCode>
                <c:ptCount val="14"/>
                <c:pt idx="0">
                  <c:v>19.682733054887532</c:v>
                </c:pt>
                <c:pt idx="1">
                  <c:v>10.155680479627073</c:v>
                </c:pt>
                <c:pt idx="2">
                  <c:v>25.63110212929497</c:v>
                </c:pt>
                <c:pt idx="3">
                  <c:v>46.999437505619717</c:v>
                </c:pt>
                <c:pt idx="4">
                  <c:v>43.848423447442322</c:v>
                </c:pt>
                <c:pt idx="5">
                  <c:v>87.796799427886754</c:v>
                </c:pt>
                <c:pt idx="6">
                  <c:v>96.715966756491412</c:v>
                </c:pt>
                <c:pt idx="7">
                  <c:v>30.62416600679208</c:v>
                </c:pt>
                <c:pt idx="8">
                  <c:v>21.888076188592365</c:v>
                </c:pt>
                <c:pt idx="9">
                  <c:v>21.844733539516568</c:v>
                </c:pt>
                <c:pt idx="10">
                  <c:v>32.632301815528564</c:v>
                </c:pt>
                <c:pt idx="11">
                  <c:v>46.224826984225949</c:v>
                </c:pt>
                <c:pt idx="12">
                  <c:v>75.998073423953755</c:v>
                </c:pt>
                <c:pt idx="13">
                  <c:v>44.125416331687155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05-4FEC-932F-D27344B302E0}"/>
            </c:ext>
          </c:extLst>
        </c:ser>
        <c:ser>
          <c:idx val="1"/>
          <c:order val="1"/>
          <c:tx>
            <c:strRef>
              <c:f>'NO2 % of population'!$B$19</c:f>
              <c:strCache>
                <c:ptCount val="1"/>
                <c:pt idx="0">
                  <c:v>26 - 32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population'!$D$17:$Q$17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'NO2 % of population'!$D$19:$Q$19</c:f>
              <c:numCache>
                <c:formatCode>0</c:formatCode>
                <c:ptCount val="14"/>
                <c:pt idx="0">
                  <c:v>13.585075072489982</c:v>
                </c:pt>
                <c:pt idx="1">
                  <c:v>31.322319723050668</c:v>
                </c:pt>
                <c:pt idx="2">
                  <c:v>19.643944399103546</c:v>
                </c:pt>
                <c:pt idx="3">
                  <c:v>0</c:v>
                </c:pt>
                <c:pt idx="4">
                  <c:v>3.1510140581773927</c:v>
                </c:pt>
                <c:pt idx="5">
                  <c:v>12.203200572113243</c:v>
                </c:pt>
                <c:pt idx="6">
                  <c:v>3.284033243508591</c:v>
                </c:pt>
                <c:pt idx="7">
                  <c:v>0</c:v>
                </c:pt>
                <c:pt idx="8">
                  <c:v>4.3833456717043102</c:v>
                </c:pt>
                <c:pt idx="9">
                  <c:v>78.155266460483432</c:v>
                </c:pt>
                <c:pt idx="10">
                  <c:v>0</c:v>
                </c:pt>
                <c:pt idx="11">
                  <c:v>53.775173015774044</c:v>
                </c:pt>
                <c:pt idx="12">
                  <c:v>0</c:v>
                </c:pt>
                <c:pt idx="13">
                  <c:v>33.599402779372923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05-4FEC-932F-D27344B302E0}"/>
            </c:ext>
          </c:extLst>
        </c:ser>
        <c:ser>
          <c:idx val="2"/>
          <c:order val="2"/>
          <c:tx>
            <c:strRef>
              <c:f>'NO2 % of population'!$B$20</c:f>
              <c:strCache>
                <c:ptCount val="1"/>
                <c:pt idx="0">
                  <c:v>32 - 40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population'!$D$17:$Q$17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'NO2 % of population'!$D$20:$Q$20</c:f>
              <c:numCache>
                <c:formatCode>0</c:formatCode>
                <c:ptCount val="14"/>
                <c:pt idx="0">
                  <c:v>0</c:v>
                </c:pt>
                <c:pt idx="1">
                  <c:v>58.521999797322252</c:v>
                </c:pt>
                <c:pt idx="2">
                  <c:v>0</c:v>
                </c:pt>
                <c:pt idx="3">
                  <c:v>53.00056249438029</c:v>
                </c:pt>
                <c:pt idx="4">
                  <c:v>53.00056249438029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73.72857813970333</c:v>
                </c:pt>
                <c:pt idx="9" formatCode="General">
                  <c:v>0</c:v>
                </c:pt>
                <c:pt idx="10">
                  <c:v>67.367698184471436</c:v>
                </c:pt>
                <c:pt idx="11" formatCode="General">
                  <c:v>0</c:v>
                </c:pt>
                <c:pt idx="12">
                  <c:v>24.001926576046241</c:v>
                </c:pt>
                <c:pt idx="13">
                  <c:v>22.275180888939936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05-4FEC-932F-D27344B302E0}"/>
            </c:ext>
          </c:extLst>
        </c:ser>
        <c:ser>
          <c:idx val="3"/>
          <c:order val="3"/>
          <c:tx>
            <c:strRef>
              <c:f>'NO2 % of population'!$B$21</c:f>
              <c:strCache>
                <c:ptCount val="1"/>
                <c:pt idx="0">
                  <c:v>&gt; 40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population'!$D$17:$Q$17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'NO2 % of population'!$D$21:$Q$21</c:f>
              <c:numCache>
                <c:formatCode>0</c:formatCode>
                <c:ptCount val="14"/>
                <c:pt idx="0">
                  <c:v>66.732191872622479</c:v>
                </c:pt>
                <c:pt idx="1">
                  <c:v>0</c:v>
                </c:pt>
                <c:pt idx="2">
                  <c:v>54.724953471601481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F05-4FEC-932F-D27344B30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560528"/>
        <c:axId val="237561088"/>
      </c:barChart>
      <c:catAx>
        <c:axId val="23756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7561088"/>
        <c:crosses val="autoZero"/>
        <c:auto val="1"/>
        <c:lblAlgn val="ctr"/>
        <c:lblOffset val="100"/>
        <c:noMultiLvlLbl val="0"/>
      </c:catAx>
      <c:valAx>
        <c:axId val="23756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756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'NO2 % of population'!$C$18</c:f>
              <c:strCache>
                <c:ptCount val="1"/>
                <c:pt idx="0">
                  <c:v>0 - 26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population'!$D$17:$Q$17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'NO2 % of population'!$D$18:$Q$18</c:f>
              <c:numCache>
                <c:formatCode>0</c:formatCode>
                <c:ptCount val="14"/>
                <c:pt idx="0">
                  <c:v>19.682733054887532</c:v>
                </c:pt>
                <c:pt idx="1">
                  <c:v>10.155680479627073</c:v>
                </c:pt>
                <c:pt idx="2">
                  <c:v>25.63110212929497</c:v>
                </c:pt>
                <c:pt idx="3">
                  <c:v>46.999437505619717</c:v>
                </c:pt>
                <c:pt idx="4">
                  <c:v>43.848423447442322</c:v>
                </c:pt>
                <c:pt idx="5">
                  <c:v>87.796799427886754</c:v>
                </c:pt>
                <c:pt idx="6">
                  <c:v>96.715966756491412</c:v>
                </c:pt>
                <c:pt idx="7">
                  <c:v>30.62416600679208</c:v>
                </c:pt>
                <c:pt idx="8">
                  <c:v>21.888076188592365</c:v>
                </c:pt>
                <c:pt idx="9">
                  <c:v>21.844733539516568</c:v>
                </c:pt>
                <c:pt idx="10">
                  <c:v>32.632301815528564</c:v>
                </c:pt>
                <c:pt idx="11">
                  <c:v>46.224826984225949</c:v>
                </c:pt>
                <c:pt idx="12">
                  <c:v>75.998073423953755</c:v>
                </c:pt>
                <c:pt idx="13">
                  <c:v>44.125416331687155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4-4281-BFD3-57B4A72DF26A}"/>
            </c:ext>
          </c:extLst>
        </c:ser>
        <c:ser>
          <c:idx val="1"/>
          <c:order val="1"/>
          <c:tx>
            <c:strRef>
              <c:f>'NO2 % of population'!$C$19</c:f>
              <c:strCache>
                <c:ptCount val="1"/>
                <c:pt idx="0">
                  <c:v>26 - 32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population'!$D$17:$Q$17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'NO2 % of population'!$D$19:$Q$19</c:f>
              <c:numCache>
                <c:formatCode>0</c:formatCode>
                <c:ptCount val="14"/>
                <c:pt idx="0">
                  <c:v>13.585075072489982</c:v>
                </c:pt>
                <c:pt idx="1">
                  <c:v>31.322319723050668</c:v>
                </c:pt>
                <c:pt idx="2">
                  <c:v>19.643944399103546</c:v>
                </c:pt>
                <c:pt idx="3">
                  <c:v>0</c:v>
                </c:pt>
                <c:pt idx="4">
                  <c:v>3.1510140581773927</c:v>
                </c:pt>
                <c:pt idx="5">
                  <c:v>12.203200572113243</c:v>
                </c:pt>
                <c:pt idx="6">
                  <c:v>3.284033243508591</c:v>
                </c:pt>
                <c:pt idx="7">
                  <c:v>0</c:v>
                </c:pt>
                <c:pt idx="8">
                  <c:v>4.3833456717043102</c:v>
                </c:pt>
                <c:pt idx="9">
                  <c:v>78.155266460483432</c:v>
                </c:pt>
                <c:pt idx="10">
                  <c:v>0</c:v>
                </c:pt>
                <c:pt idx="11">
                  <c:v>53.775173015774044</c:v>
                </c:pt>
                <c:pt idx="12">
                  <c:v>0</c:v>
                </c:pt>
                <c:pt idx="13">
                  <c:v>33.599402779372923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C4-4281-BFD3-57B4A72DF26A}"/>
            </c:ext>
          </c:extLst>
        </c:ser>
        <c:ser>
          <c:idx val="2"/>
          <c:order val="2"/>
          <c:tx>
            <c:strRef>
              <c:f>'NO2 % of population'!$C$20</c:f>
              <c:strCache>
                <c:ptCount val="1"/>
                <c:pt idx="0">
                  <c:v>32 - 40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population'!$D$17:$Q$17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'NO2 % of population'!$D$20:$Q$20</c:f>
              <c:numCache>
                <c:formatCode>0</c:formatCode>
                <c:ptCount val="14"/>
                <c:pt idx="0">
                  <c:v>0</c:v>
                </c:pt>
                <c:pt idx="1">
                  <c:v>58.521999797322252</c:v>
                </c:pt>
                <c:pt idx="2">
                  <c:v>0</c:v>
                </c:pt>
                <c:pt idx="3">
                  <c:v>53.00056249438029</c:v>
                </c:pt>
                <c:pt idx="4">
                  <c:v>53.00056249438029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73.72857813970333</c:v>
                </c:pt>
                <c:pt idx="9" formatCode="General">
                  <c:v>0</c:v>
                </c:pt>
                <c:pt idx="10">
                  <c:v>67.367698184471436</c:v>
                </c:pt>
                <c:pt idx="11" formatCode="General">
                  <c:v>0</c:v>
                </c:pt>
                <c:pt idx="12">
                  <c:v>24.001926576046241</c:v>
                </c:pt>
                <c:pt idx="13">
                  <c:v>22.275180888939936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C4-4281-BFD3-57B4A72DF26A}"/>
            </c:ext>
          </c:extLst>
        </c:ser>
        <c:ser>
          <c:idx val="3"/>
          <c:order val="3"/>
          <c:tx>
            <c:strRef>
              <c:f>'NO2 % of population'!$C$21</c:f>
              <c:strCache>
                <c:ptCount val="1"/>
                <c:pt idx="0">
                  <c:v>&gt; 40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population'!$D$17:$Q$17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'NO2 % of population'!$D$21:$Q$21</c:f>
              <c:numCache>
                <c:formatCode>0</c:formatCode>
                <c:ptCount val="14"/>
                <c:pt idx="0">
                  <c:v>66.732191872622479</c:v>
                </c:pt>
                <c:pt idx="1">
                  <c:v>0</c:v>
                </c:pt>
                <c:pt idx="2">
                  <c:v>54.724953471601481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C4-4281-BFD3-57B4A72DF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565568"/>
        <c:axId val="237566128"/>
      </c:barChart>
      <c:catAx>
        <c:axId val="23756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7566128"/>
        <c:crosses val="autoZero"/>
        <c:auto val="1"/>
        <c:lblAlgn val="ctr"/>
        <c:lblOffset val="100"/>
        <c:noMultiLvlLbl val="0"/>
      </c:catAx>
      <c:valAx>
        <c:axId val="23756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756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447675</xdr:colOff>
      <xdr:row>1</xdr:row>
      <xdr:rowOff>152401</xdr:rowOff>
    </xdr:from>
    <xdr:to>
      <xdr:col>30</xdr:col>
      <xdr:colOff>300039</xdr:colOff>
      <xdr:row>15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352425</xdr:colOff>
      <xdr:row>17</xdr:row>
      <xdr:rowOff>19050</xdr:rowOff>
    </xdr:from>
    <xdr:to>
      <xdr:col>30</xdr:col>
      <xdr:colOff>204789</xdr:colOff>
      <xdr:row>34</xdr:row>
      <xdr:rowOff>157164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0.20056</cdr:x>
      <cdr:y>0.17845</cdr:y>
    </cdr:from>
    <cdr:to>
      <cdr:x>0.20056</cdr:x>
      <cdr:y>0.29516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37554" y="680743"/>
          <a:ext cx="0" cy="44522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0.24385</cdr:x>
      <cdr:y>0.74357</cdr:y>
    </cdr:from>
    <cdr:to>
      <cdr:x>0.44983</cdr:x>
      <cdr:y>0.81486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7818" y="2762160"/>
          <a:ext cx="1476375" cy="264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Просечна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0.68034</cdr:x>
      <cdr:y>0.27514</cdr:y>
    </cdr:from>
    <cdr:to>
      <cdr:x>0.8672</cdr:x>
      <cdr:y>0.35824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6388" y="1005037"/>
          <a:ext cx="1339331" cy="303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Гранична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0.7584</cdr:x>
      <cdr:y>0.33941</cdr:y>
    </cdr:from>
    <cdr:to>
      <cdr:x>0.7584</cdr:x>
      <cdr:y>0.45476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35896" y="1239806"/>
          <a:ext cx="0" cy="4213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0.29642</cdr:x>
      <cdr:y>0.64031</cdr:y>
    </cdr:from>
    <cdr:to>
      <cdr:x>0.29687</cdr:x>
      <cdr:y>0.72776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124609" y="2378601"/>
          <a:ext cx="3226" cy="3248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0.11552</cdr:x>
      <cdr:y>0.8123</cdr:y>
    </cdr:from>
    <cdr:to>
      <cdr:x>0.72865</cdr:x>
      <cdr:y>0.92038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966" y="2967206"/>
          <a:ext cx="4394648" cy="394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10% </a:t>
          </a:r>
          <a:r>
            <a:rPr lang="mk-MK" sz="11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0.10622</cdr:x>
      <cdr:y>0.1104</cdr:y>
    </cdr:from>
    <cdr:to>
      <cdr:x>0.71935</cdr:x>
      <cdr:y>0.21848</cdr:y>
    </cdr:to>
    <cdr:sp macro="" textlink="">
      <cdr:nvSpPr>
        <cdr:cNvPr id="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332" y="421148"/>
          <a:ext cx="4394648" cy="41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90% </a:t>
          </a:r>
          <a:r>
            <a:rPr lang="mk-MK" sz="11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0.20871</cdr:x>
      <cdr:y>0.73006</cdr:y>
    </cdr:from>
    <cdr:to>
      <cdr:x>0.20916</cdr:x>
      <cdr:y>0.81751</cdr:y>
    </cdr:to>
    <cdr:sp macro="" textlink="">
      <cdr:nvSpPr>
        <cdr:cNvPr id="1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95972" y="2666789"/>
          <a:ext cx="3226" cy="319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0.20056</cdr:x>
      <cdr:y>0.17845</cdr:y>
    </cdr:from>
    <cdr:to>
      <cdr:x>0.20056</cdr:x>
      <cdr:y>0.29516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37554" y="680743"/>
          <a:ext cx="0" cy="44522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0.7584</cdr:x>
      <cdr:y>0.33941</cdr:y>
    </cdr:from>
    <cdr:to>
      <cdr:x>0.7584</cdr:x>
      <cdr:y>0.45476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35896" y="1239806"/>
          <a:ext cx="0" cy="4213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0.32831</cdr:x>
      <cdr:y>0.64088</cdr:y>
    </cdr:from>
    <cdr:to>
      <cdr:x>0.32876</cdr:x>
      <cdr:y>0.72833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353207" y="2426510"/>
          <a:ext cx="3225" cy="3311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0.20871</cdr:x>
      <cdr:y>0.73006</cdr:y>
    </cdr:from>
    <cdr:to>
      <cdr:x>0.20916</cdr:x>
      <cdr:y>0.81751</cdr:y>
    </cdr:to>
    <cdr:sp macro="" textlink="">
      <cdr:nvSpPr>
        <cdr:cNvPr id="1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95972" y="2666789"/>
          <a:ext cx="3226" cy="319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0.29091</cdr:x>
      <cdr:y>0.73155</cdr:y>
    </cdr:from>
    <cdr:to>
      <cdr:x>0.39892</cdr:x>
      <cdr:y>0.81224</cdr:y>
    </cdr:to>
    <cdr:sp macro="" textlink="">
      <cdr:nvSpPr>
        <cdr:cNvPr id="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5109" y="2769782"/>
          <a:ext cx="774169" cy="305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Average</a:t>
          </a:r>
        </a:p>
      </cdr:txBody>
    </cdr:sp>
  </cdr:relSizeAnchor>
  <cdr:relSizeAnchor xmlns:cdr="http://schemas.openxmlformats.org/drawingml/2006/chartDrawing">
    <cdr:from>
      <cdr:x>0.70021</cdr:x>
      <cdr:y>0.26792</cdr:y>
    </cdr:from>
    <cdr:to>
      <cdr:x>0.8797</cdr:x>
      <cdr:y>0.36197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8797" y="978686"/>
          <a:ext cx="1286522" cy="343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Limit </a:t>
          </a:r>
          <a:r>
            <a:rPr lang="en-GB" sz="1025" b="0" i="0" u="none" strike="noStrike" baseline="0">
              <a:solidFill>
                <a:srgbClr val="000000"/>
              </a:solidFill>
              <a:latin typeface="Verdana"/>
            </a:rPr>
            <a:t>value</a:t>
          </a:r>
        </a:p>
      </cdr:txBody>
    </cdr:sp>
  </cdr:relSizeAnchor>
  <cdr:relSizeAnchor xmlns:cdr="http://schemas.openxmlformats.org/drawingml/2006/chartDrawing">
    <cdr:from>
      <cdr:x>0.12536</cdr:x>
      <cdr:y>0.82481</cdr:y>
    </cdr:from>
    <cdr:to>
      <cdr:x>0.73849</cdr:x>
      <cdr:y>0.94712</cdr:y>
    </cdr:to>
    <cdr:sp macro="" textlink="">
      <cdr:nvSpPr>
        <cdr:cNvPr id="1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8525" y="3012892"/>
          <a:ext cx="4394649" cy="44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10% of the stations have concentrations below this line</a:t>
          </a:r>
        </a:p>
      </cdr:txBody>
    </cdr:sp>
  </cdr:relSizeAnchor>
  <cdr:relSizeAnchor xmlns:cdr="http://schemas.openxmlformats.org/drawingml/2006/chartDrawing">
    <cdr:from>
      <cdr:x>0.12669</cdr:x>
      <cdr:y>0.10778</cdr:y>
    </cdr:from>
    <cdr:to>
      <cdr:x>0.73982</cdr:x>
      <cdr:y>0.23009</cdr:y>
    </cdr:to>
    <cdr:sp macro="" textlink="">
      <cdr:nvSpPr>
        <cdr:cNvPr id="1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8042" y="393700"/>
          <a:ext cx="4394648" cy="446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Verdana"/>
            </a:rPr>
            <a:t>9</a:t>
          </a: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0% of the stations have concentrations below this line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24</xdr:row>
      <xdr:rowOff>185736</xdr:rowOff>
    </xdr:from>
    <xdr:to>
      <xdr:col>4</xdr:col>
      <xdr:colOff>400049</xdr:colOff>
      <xdr:row>40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</xdr:colOff>
      <xdr:row>24</xdr:row>
      <xdr:rowOff>185737</xdr:rowOff>
    </xdr:from>
    <xdr:to>
      <xdr:col>17</xdr:col>
      <xdr:colOff>152400</xdr:colOff>
      <xdr:row>40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595311</xdr:colOff>
      <xdr:row>2</xdr:row>
      <xdr:rowOff>176212</xdr:rowOff>
    </xdr:from>
    <xdr:to>
      <xdr:col>26</xdr:col>
      <xdr:colOff>600074</xdr:colOff>
      <xdr:row>12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4761</xdr:colOff>
      <xdr:row>12</xdr:row>
      <xdr:rowOff>309561</xdr:rowOff>
    </xdr:from>
    <xdr:to>
      <xdr:col>26</xdr:col>
      <xdr:colOff>600074</xdr:colOff>
      <xdr:row>23</xdr:row>
      <xdr:rowOff>828674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"/>
  <sheetViews>
    <sheetView tabSelected="1" workbookViewId="0">
      <selection activeCell="D20" sqref="D20"/>
    </sheetView>
  </sheetViews>
  <sheetFormatPr defaultRowHeight="15" x14ac:dyDescent="0.25"/>
  <cols>
    <col min="1" max="1" width="3.5703125" style="1" customWidth="1"/>
    <col min="2" max="2" width="15" style="1" customWidth="1"/>
    <col min="3" max="3" width="21.140625" style="1" customWidth="1"/>
    <col min="4" max="16384" width="9.140625" style="1"/>
  </cols>
  <sheetData>
    <row r="1" spans="2:18" ht="18.75" x14ac:dyDescent="0.35">
      <c r="B1" s="35" t="s">
        <v>42</v>
      </c>
      <c r="C1" s="10"/>
      <c r="D1" s="10"/>
      <c r="E1" s="10"/>
      <c r="F1" s="10"/>
      <c r="G1" s="10"/>
      <c r="H1" s="10"/>
      <c r="I1" s="10"/>
    </row>
    <row r="2" spans="2:18" ht="18.75" x14ac:dyDescent="0.35">
      <c r="B2" s="35" t="s">
        <v>41</v>
      </c>
      <c r="C2" s="10"/>
      <c r="D2" s="10"/>
      <c r="E2" s="10"/>
      <c r="F2" s="10"/>
      <c r="G2" s="10"/>
      <c r="H2" s="10"/>
      <c r="I2" s="10"/>
    </row>
    <row r="3" spans="2:18" ht="15.75" thickBot="1" x14ac:dyDescent="0.3"/>
    <row r="4" spans="2:18" ht="30.75" thickBot="1" x14ac:dyDescent="0.3">
      <c r="B4" s="68" t="s">
        <v>30</v>
      </c>
      <c r="C4" s="69" t="s">
        <v>32</v>
      </c>
      <c r="D4" s="69" t="s">
        <v>31</v>
      </c>
      <c r="E4" s="70">
        <v>2004</v>
      </c>
      <c r="F4" s="70">
        <v>2005</v>
      </c>
      <c r="G4" s="70">
        <v>2006</v>
      </c>
      <c r="H4" s="70">
        <v>2007</v>
      </c>
      <c r="I4" s="70">
        <v>2008</v>
      </c>
      <c r="J4" s="70">
        <v>2009</v>
      </c>
      <c r="K4" s="70">
        <v>2010</v>
      </c>
      <c r="L4" s="70">
        <v>2011</v>
      </c>
      <c r="M4" s="70">
        <v>2012</v>
      </c>
      <c r="N4" s="70">
        <v>2013</v>
      </c>
      <c r="O4" s="70">
        <v>2014</v>
      </c>
      <c r="P4" s="70">
        <v>2015</v>
      </c>
      <c r="Q4" s="71">
        <v>2016</v>
      </c>
      <c r="R4" s="72">
        <v>2017</v>
      </c>
    </row>
    <row r="5" spans="2:18" ht="15.75" x14ac:dyDescent="0.25">
      <c r="B5" s="92" t="s">
        <v>6</v>
      </c>
      <c r="C5" s="11" t="s">
        <v>15</v>
      </c>
      <c r="D5" s="7" t="s">
        <v>29</v>
      </c>
      <c r="E5" s="12">
        <v>62.82</v>
      </c>
      <c r="F5" s="12">
        <v>52.05</v>
      </c>
      <c r="G5" s="12">
        <v>46.51</v>
      </c>
      <c r="H5" s="12">
        <v>39.83</v>
      </c>
      <c r="I5" s="12">
        <v>37.69</v>
      </c>
      <c r="J5" s="12">
        <v>12.04</v>
      </c>
      <c r="K5" s="2">
        <v>4</v>
      </c>
      <c r="L5" s="2">
        <v>42</v>
      </c>
      <c r="M5" s="2"/>
      <c r="N5" s="2">
        <v>14.76</v>
      </c>
      <c r="O5" s="2">
        <v>4.5999999999999996</v>
      </c>
      <c r="P5" s="2"/>
      <c r="Q5" s="2">
        <v>14.88</v>
      </c>
      <c r="R5" s="61"/>
    </row>
    <row r="6" spans="2:18" ht="15.75" x14ac:dyDescent="0.25">
      <c r="B6" s="93"/>
      <c r="C6" s="13" t="s">
        <v>16</v>
      </c>
      <c r="D6" s="8" t="s">
        <v>29</v>
      </c>
      <c r="E6" s="14">
        <v>57.68</v>
      </c>
      <c r="F6" s="14">
        <v>50.78</v>
      </c>
      <c r="G6" s="14">
        <v>46.2</v>
      </c>
      <c r="H6" s="14">
        <v>36.31</v>
      </c>
      <c r="I6" s="14">
        <v>34.15</v>
      </c>
      <c r="J6" s="14"/>
      <c r="K6" s="3"/>
      <c r="L6" s="3"/>
      <c r="M6" s="3">
        <v>30.04</v>
      </c>
      <c r="N6" s="3">
        <v>24.7</v>
      </c>
      <c r="O6" s="3">
        <v>20.45</v>
      </c>
      <c r="P6" s="3">
        <v>22.38</v>
      </c>
      <c r="Q6" s="3">
        <v>19.920000000000002</v>
      </c>
      <c r="R6" s="62">
        <v>21.39</v>
      </c>
    </row>
    <row r="7" spans="2:18" ht="15.75" x14ac:dyDescent="0.25">
      <c r="B7" s="93"/>
      <c r="C7" s="13" t="s">
        <v>17</v>
      </c>
      <c r="D7" s="8" t="s">
        <v>29</v>
      </c>
      <c r="E7" s="14">
        <v>61.6</v>
      </c>
      <c r="F7" s="14">
        <v>52.11</v>
      </c>
      <c r="G7" s="14">
        <v>52.76</v>
      </c>
      <c r="H7" s="14">
        <v>50.3</v>
      </c>
      <c r="I7" s="14">
        <v>56.74</v>
      </c>
      <c r="J7" s="14"/>
      <c r="K7" s="3"/>
      <c r="L7" s="3"/>
      <c r="M7" s="3">
        <v>43.11</v>
      </c>
      <c r="N7" s="3">
        <v>36.94</v>
      </c>
      <c r="O7" s="3">
        <v>26.26</v>
      </c>
      <c r="P7" s="3">
        <v>26.8</v>
      </c>
      <c r="Q7" s="3">
        <v>22.59</v>
      </c>
      <c r="R7" s="62"/>
    </row>
    <row r="8" spans="2:18" ht="15.75" x14ac:dyDescent="0.25">
      <c r="B8" s="93"/>
      <c r="C8" s="13" t="s">
        <v>18</v>
      </c>
      <c r="D8" s="8" t="s">
        <v>29</v>
      </c>
      <c r="E8" s="14">
        <v>37.729999999999997</v>
      </c>
      <c r="F8" s="14"/>
      <c r="G8" s="14">
        <v>52.82</v>
      </c>
      <c r="H8" s="14">
        <v>23.42</v>
      </c>
      <c r="I8" s="14">
        <v>27.44</v>
      </c>
      <c r="J8" s="14">
        <v>15.05</v>
      </c>
      <c r="K8" s="3">
        <v>22</v>
      </c>
      <c r="L8" s="3"/>
      <c r="M8" s="3"/>
      <c r="N8" s="3">
        <v>30.37</v>
      </c>
      <c r="O8" s="3">
        <v>24.72</v>
      </c>
      <c r="P8" s="3">
        <v>24.96</v>
      </c>
      <c r="Q8" s="3">
        <v>11.05</v>
      </c>
      <c r="R8" s="62"/>
    </row>
    <row r="9" spans="2:18" ht="16.5" thickBot="1" x14ac:dyDescent="0.3">
      <c r="B9" s="94"/>
      <c r="C9" s="73" t="s">
        <v>19</v>
      </c>
      <c r="D9" s="74" t="s">
        <v>29</v>
      </c>
      <c r="E9" s="75"/>
      <c r="F9" s="75"/>
      <c r="G9" s="75">
        <v>55.04</v>
      </c>
      <c r="H9" s="75">
        <v>42.76</v>
      </c>
      <c r="I9" s="75">
        <v>36.67</v>
      </c>
      <c r="J9" s="75">
        <v>32.020000000000003</v>
      </c>
      <c r="K9" s="76">
        <v>11</v>
      </c>
      <c r="L9" s="76"/>
      <c r="M9" s="76"/>
      <c r="N9" s="76"/>
      <c r="O9" s="76"/>
      <c r="P9" s="76"/>
      <c r="Q9" s="76">
        <v>33.450000000000003</v>
      </c>
      <c r="R9" s="77">
        <v>36.85</v>
      </c>
    </row>
    <row r="10" spans="2:18" ht="15.75" x14ac:dyDescent="0.25">
      <c r="B10" s="92" t="s">
        <v>7</v>
      </c>
      <c r="C10" s="11" t="s">
        <v>20</v>
      </c>
      <c r="D10" s="7" t="s">
        <v>29</v>
      </c>
      <c r="E10" s="12">
        <v>14.28</v>
      </c>
      <c r="F10" s="12">
        <v>13.87</v>
      </c>
      <c r="G10" s="12">
        <v>8.98</v>
      </c>
      <c r="H10" s="12">
        <v>14.35</v>
      </c>
      <c r="I10" s="12"/>
      <c r="J10" s="12">
        <v>15.81</v>
      </c>
      <c r="K10" s="2">
        <v>12</v>
      </c>
      <c r="L10" s="2">
        <v>12</v>
      </c>
      <c r="M10" s="2">
        <v>7.84</v>
      </c>
      <c r="N10" s="2"/>
      <c r="O10" s="2"/>
      <c r="P10" s="2"/>
      <c r="Q10" s="2"/>
      <c r="R10" s="61"/>
    </row>
    <row r="11" spans="2:18" ht="16.5" thickBot="1" x14ac:dyDescent="0.3">
      <c r="B11" s="94"/>
      <c r="C11" s="73" t="s">
        <v>21</v>
      </c>
      <c r="D11" s="74" t="s">
        <v>29</v>
      </c>
      <c r="E11" s="75">
        <v>25.82</v>
      </c>
      <c r="F11" s="75">
        <v>28.83</v>
      </c>
      <c r="G11" s="75">
        <v>25.55</v>
      </c>
      <c r="H11" s="75">
        <v>19.649999999999999</v>
      </c>
      <c r="I11" s="75">
        <v>16.59</v>
      </c>
      <c r="J11" s="75">
        <v>18.52</v>
      </c>
      <c r="K11" s="76">
        <v>22</v>
      </c>
      <c r="L11" s="76">
        <v>21</v>
      </c>
      <c r="M11" s="76"/>
      <c r="N11" s="76">
        <v>19.5</v>
      </c>
      <c r="O11" s="76"/>
      <c r="P11" s="76"/>
      <c r="Q11" s="76">
        <v>17.489999999999998</v>
      </c>
      <c r="R11" s="77">
        <v>20.56</v>
      </c>
    </row>
    <row r="12" spans="2:18" ht="30.75" thickBot="1" x14ac:dyDescent="0.3">
      <c r="B12" s="78" t="s">
        <v>8</v>
      </c>
      <c r="C12" s="79" t="s">
        <v>22</v>
      </c>
      <c r="D12" s="80" t="s">
        <v>29</v>
      </c>
      <c r="E12" s="81">
        <v>28.04</v>
      </c>
      <c r="F12" s="81">
        <v>27.71</v>
      </c>
      <c r="G12" s="81">
        <v>29.42</v>
      </c>
      <c r="H12" s="81">
        <v>24.67</v>
      </c>
      <c r="I12" s="81">
        <v>21.03</v>
      </c>
      <c r="J12" s="81">
        <v>26.53</v>
      </c>
      <c r="K12" s="82">
        <v>21</v>
      </c>
      <c r="L12" s="82">
        <v>17</v>
      </c>
      <c r="M12" s="82"/>
      <c r="N12" s="82">
        <v>20.170000000000002</v>
      </c>
      <c r="O12" s="82">
        <v>39.24</v>
      </c>
      <c r="P12" s="82">
        <v>28.75</v>
      </c>
      <c r="Q12" s="82">
        <v>20.6</v>
      </c>
      <c r="R12" s="83">
        <v>29.39</v>
      </c>
    </row>
    <row r="13" spans="2:18" ht="30.75" thickBot="1" x14ac:dyDescent="0.3">
      <c r="B13" s="78" t="s">
        <v>9</v>
      </c>
      <c r="C13" s="79" t="s">
        <v>23</v>
      </c>
      <c r="D13" s="80" t="s">
        <v>29</v>
      </c>
      <c r="E13" s="81">
        <v>74.48</v>
      </c>
      <c r="F13" s="81">
        <v>28.93</v>
      </c>
      <c r="G13" s="81">
        <v>23.01</v>
      </c>
      <c r="H13" s="81">
        <v>25.5</v>
      </c>
      <c r="I13" s="81">
        <v>22.42</v>
      </c>
      <c r="J13" s="81">
        <v>17.95</v>
      </c>
      <c r="K13" s="82">
        <v>13</v>
      </c>
      <c r="L13" s="82"/>
      <c r="M13" s="82"/>
      <c r="N13" s="82"/>
      <c r="O13" s="82"/>
      <c r="P13" s="82"/>
      <c r="Q13" s="82">
        <v>35.880000000000003</v>
      </c>
      <c r="R13" s="83">
        <v>22.29</v>
      </c>
    </row>
    <row r="14" spans="2:18" ht="30.75" thickBot="1" x14ac:dyDescent="0.3">
      <c r="B14" s="78" t="s">
        <v>10</v>
      </c>
      <c r="C14" s="79" t="s">
        <v>24</v>
      </c>
      <c r="D14" s="80" t="s">
        <v>29</v>
      </c>
      <c r="E14" s="81">
        <v>27.98</v>
      </c>
      <c r="F14" s="81">
        <v>18.46</v>
      </c>
      <c r="G14" s="81">
        <v>15.8</v>
      </c>
      <c r="H14" s="81">
        <v>15.07</v>
      </c>
      <c r="I14" s="81">
        <v>12.91</v>
      </c>
      <c r="J14" s="81">
        <v>11.66</v>
      </c>
      <c r="K14" s="82">
        <v>13</v>
      </c>
      <c r="L14" s="82"/>
      <c r="M14" s="82"/>
      <c r="N14" s="82"/>
      <c r="O14" s="82"/>
      <c r="P14" s="82"/>
      <c r="Q14" s="82">
        <v>19.27</v>
      </c>
      <c r="R14" s="83">
        <v>16.170000000000002</v>
      </c>
    </row>
    <row r="15" spans="2:18" ht="30.75" thickBot="1" x14ac:dyDescent="0.3">
      <c r="B15" s="78" t="s">
        <v>11</v>
      </c>
      <c r="C15" s="79" t="s">
        <v>25</v>
      </c>
      <c r="D15" s="80" t="s">
        <v>29</v>
      </c>
      <c r="E15" s="81">
        <v>17.71</v>
      </c>
      <c r="F15" s="81">
        <v>45.37</v>
      </c>
      <c r="G15" s="81"/>
      <c r="H15" s="81">
        <v>12.21</v>
      </c>
      <c r="I15" s="81">
        <v>27.57</v>
      </c>
      <c r="J15" s="81">
        <v>30.01</v>
      </c>
      <c r="K15" s="82">
        <v>29</v>
      </c>
      <c r="L15" s="82">
        <v>44</v>
      </c>
      <c r="M15" s="82">
        <v>31.67</v>
      </c>
      <c r="N15" s="82"/>
      <c r="O15" s="82"/>
      <c r="P15" s="82"/>
      <c r="Q15" s="82">
        <v>16.68</v>
      </c>
      <c r="R15" s="83">
        <v>38.79</v>
      </c>
    </row>
    <row r="16" spans="2:18" ht="15.75" x14ac:dyDescent="0.25">
      <c r="B16" s="92" t="s">
        <v>12</v>
      </c>
      <c r="C16" s="11" t="s">
        <v>26</v>
      </c>
      <c r="D16" s="7" t="s">
        <v>29</v>
      </c>
      <c r="E16" s="12">
        <v>15.59</v>
      </c>
      <c r="F16" s="12">
        <v>22.88</v>
      </c>
      <c r="G16" s="12">
        <v>25.44</v>
      </c>
      <c r="H16" s="12">
        <v>18.71</v>
      </c>
      <c r="I16" s="12">
        <v>16.760000000000002</v>
      </c>
      <c r="J16" s="12">
        <v>20.36</v>
      </c>
      <c r="K16" s="2">
        <v>18</v>
      </c>
      <c r="L16" s="2">
        <v>14</v>
      </c>
      <c r="M16" s="2"/>
      <c r="N16" s="2"/>
      <c r="O16" s="2"/>
      <c r="P16" s="2"/>
      <c r="Q16" s="2"/>
      <c r="R16" s="61">
        <v>10.96</v>
      </c>
    </row>
    <row r="17" spans="2:18" ht="16.5" thickBot="1" x14ac:dyDescent="0.3">
      <c r="B17" s="94"/>
      <c r="C17" s="73" t="s">
        <v>27</v>
      </c>
      <c r="D17" s="74" t="s">
        <v>29</v>
      </c>
      <c r="E17" s="75">
        <v>19.34</v>
      </c>
      <c r="F17" s="75">
        <v>34.25</v>
      </c>
      <c r="G17" s="75">
        <v>36.79</v>
      </c>
      <c r="H17" s="75">
        <v>22.55</v>
      </c>
      <c r="I17" s="75">
        <v>29.87</v>
      </c>
      <c r="J17" s="75">
        <v>27.13</v>
      </c>
      <c r="K17" s="76">
        <v>20</v>
      </c>
      <c r="L17" s="76">
        <v>20</v>
      </c>
      <c r="M17" s="76">
        <v>13.97</v>
      </c>
      <c r="N17" s="76"/>
      <c r="O17" s="76"/>
      <c r="P17" s="76"/>
      <c r="Q17" s="76">
        <v>19.190000000000001</v>
      </c>
      <c r="R17" s="77">
        <v>24.68</v>
      </c>
    </row>
    <row r="18" spans="2:18" ht="30.75" thickBot="1" x14ac:dyDescent="0.3">
      <c r="B18" s="15" t="s">
        <v>13</v>
      </c>
      <c r="C18" s="16" t="s">
        <v>28</v>
      </c>
      <c r="D18" s="9" t="s">
        <v>29</v>
      </c>
      <c r="E18" s="17"/>
      <c r="F18" s="17"/>
      <c r="G18" s="17">
        <v>24.56</v>
      </c>
      <c r="H18" s="17">
        <v>25.87</v>
      </c>
      <c r="I18" s="17">
        <v>20.43</v>
      </c>
      <c r="J18" s="17">
        <v>19.46</v>
      </c>
      <c r="K18" s="4"/>
      <c r="L18" s="4"/>
      <c r="M18" s="4"/>
      <c r="N18" s="4"/>
      <c r="O18" s="4"/>
      <c r="P18" s="4"/>
      <c r="Q18" s="4"/>
      <c r="R18" s="63"/>
    </row>
    <row r="19" spans="2:18" x14ac:dyDescent="0.25">
      <c r="D19" s="19"/>
    </row>
    <row r="20" spans="2:18" ht="30" x14ac:dyDescent="0.25">
      <c r="B20" s="18" t="s">
        <v>14</v>
      </c>
      <c r="D20" s="19"/>
    </row>
    <row r="21" spans="2:18" ht="15.75" thickBot="1" x14ac:dyDescent="0.3"/>
    <row r="22" spans="2:18" x14ac:dyDescent="0.25">
      <c r="B22" s="20" t="s">
        <v>3</v>
      </c>
      <c r="C22" s="21" t="s">
        <v>4</v>
      </c>
      <c r="D22" s="21"/>
      <c r="E22" s="2">
        <v>40</v>
      </c>
      <c r="F22" s="2">
        <v>40</v>
      </c>
      <c r="G22" s="2">
        <v>40</v>
      </c>
      <c r="H22" s="2">
        <v>40</v>
      </c>
      <c r="I22" s="2">
        <v>40</v>
      </c>
      <c r="J22" s="2">
        <v>40</v>
      </c>
      <c r="K22" s="2">
        <v>40</v>
      </c>
      <c r="L22" s="2">
        <v>40</v>
      </c>
      <c r="M22" s="2">
        <v>40</v>
      </c>
      <c r="N22" s="2">
        <v>40</v>
      </c>
      <c r="O22" s="2">
        <v>40</v>
      </c>
      <c r="P22" s="2">
        <v>40</v>
      </c>
      <c r="Q22" s="2">
        <v>40</v>
      </c>
      <c r="R22" s="61">
        <v>40</v>
      </c>
    </row>
    <row r="23" spans="2:18" x14ac:dyDescent="0.25">
      <c r="B23" s="22" t="s">
        <v>0</v>
      </c>
      <c r="C23" s="5" t="s">
        <v>5</v>
      </c>
      <c r="D23" s="5"/>
      <c r="E23" s="5">
        <f>AVERAGE(E5:E18)</f>
        <v>36.922499999999999</v>
      </c>
      <c r="F23" s="5">
        <f t="shared" ref="F23:O23" si="0">AVERAGE(F5:F18)</f>
        <v>34.112727272727277</v>
      </c>
      <c r="G23" s="5">
        <f t="shared" si="0"/>
        <v>34.067692307692312</v>
      </c>
      <c r="H23" s="5">
        <f t="shared" si="0"/>
        <v>26.514285714285712</v>
      </c>
      <c r="I23" s="5">
        <f t="shared" si="0"/>
        <v>27.713076923076926</v>
      </c>
      <c r="J23" s="5">
        <f t="shared" si="0"/>
        <v>20.544999999999998</v>
      </c>
      <c r="K23" s="5">
        <f t="shared" si="0"/>
        <v>16.818181818181817</v>
      </c>
      <c r="L23" s="5">
        <f t="shared" si="0"/>
        <v>24.285714285714285</v>
      </c>
      <c r="M23" s="5">
        <f t="shared" si="0"/>
        <v>25.326000000000001</v>
      </c>
      <c r="N23" s="5">
        <f t="shared" si="0"/>
        <v>24.406666666666666</v>
      </c>
      <c r="O23" s="5">
        <f t="shared" si="0"/>
        <v>23.054000000000002</v>
      </c>
      <c r="P23" s="5">
        <f>AVERAGE(P5:P18)</f>
        <v>25.7225</v>
      </c>
      <c r="Q23" s="5">
        <f>AVERAGE(Q5:Q18)</f>
        <v>21</v>
      </c>
      <c r="R23" s="64">
        <f>AVERAGE(R5:R18)</f>
        <v>24.564444444444444</v>
      </c>
    </row>
    <row r="24" spans="2:18" x14ac:dyDescent="0.25">
      <c r="B24" s="22" t="s">
        <v>1</v>
      </c>
      <c r="C24" s="6">
        <v>0.1</v>
      </c>
      <c r="D24" s="5"/>
      <c r="E24" s="5">
        <f>PERCENTILE(E5:E18, 0.1)</f>
        <v>15.802</v>
      </c>
      <c r="F24" s="5">
        <f t="shared" ref="F24:R24" si="1">PERCENTILE(F5:F18, 0.1)</f>
        <v>18.46</v>
      </c>
      <c r="G24" s="5">
        <f t="shared" si="1"/>
        <v>17.242000000000001</v>
      </c>
      <c r="H24" s="5">
        <f t="shared" si="1"/>
        <v>14.565999999999999</v>
      </c>
      <c r="I24" s="5">
        <f t="shared" si="1"/>
        <v>16.623999999999999</v>
      </c>
      <c r="J24" s="5">
        <f t="shared" si="1"/>
        <v>12.340999999999999</v>
      </c>
      <c r="K24" s="5">
        <f t="shared" si="1"/>
        <v>11</v>
      </c>
      <c r="L24" s="5">
        <f t="shared" si="1"/>
        <v>13.2</v>
      </c>
      <c r="M24" s="5">
        <f t="shared" si="1"/>
        <v>10.292</v>
      </c>
      <c r="N24" s="5">
        <f t="shared" si="1"/>
        <v>17.13</v>
      </c>
      <c r="O24" s="5">
        <f t="shared" si="1"/>
        <v>10.939999999999998</v>
      </c>
      <c r="P24" s="5">
        <f t="shared" si="1"/>
        <v>23.154</v>
      </c>
      <c r="Q24" s="5">
        <f t="shared" si="1"/>
        <v>14.88</v>
      </c>
      <c r="R24" s="64">
        <f t="shared" si="1"/>
        <v>15.128000000000002</v>
      </c>
    </row>
    <row r="25" spans="2:18" ht="15.75" thickBot="1" x14ac:dyDescent="0.3">
      <c r="B25" s="23" t="s">
        <v>2</v>
      </c>
      <c r="C25" s="24">
        <v>0.9</v>
      </c>
      <c r="D25" s="25"/>
      <c r="E25" s="25">
        <f>PERCENTILE(E5:E18, 0.9)</f>
        <v>62.698</v>
      </c>
      <c r="F25" s="25">
        <f t="shared" ref="F25:R25" si="2">PERCENTILE(F5:F18, 0.9)</f>
        <v>52.05</v>
      </c>
      <c r="G25" s="25">
        <f t="shared" si="2"/>
        <v>52.808</v>
      </c>
      <c r="H25" s="25">
        <f t="shared" si="2"/>
        <v>41.881</v>
      </c>
      <c r="I25" s="25">
        <f t="shared" si="2"/>
        <v>37.485999999999997</v>
      </c>
      <c r="J25" s="25">
        <f t="shared" si="2"/>
        <v>29.722000000000001</v>
      </c>
      <c r="K25" s="25">
        <f t="shared" si="2"/>
        <v>22</v>
      </c>
      <c r="L25" s="25">
        <f t="shared" si="2"/>
        <v>42.8</v>
      </c>
      <c r="M25" s="25">
        <f t="shared" si="2"/>
        <v>38.533999999999999</v>
      </c>
      <c r="N25" s="25">
        <f t="shared" si="2"/>
        <v>33.655000000000001</v>
      </c>
      <c r="O25" s="25">
        <f t="shared" si="2"/>
        <v>34.047999999999995</v>
      </c>
      <c r="P25" s="25">
        <f t="shared" si="2"/>
        <v>28.164999999999999</v>
      </c>
      <c r="Q25" s="25">
        <f t="shared" si="2"/>
        <v>33.450000000000003</v>
      </c>
      <c r="R25" s="65">
        <f t="shared" si="2"/>
        <v>37.238</v>
      </c>
    </row>
    <row r="29" spans="2:18" x14ac:dyDescent="0.25">
      <c r="B29" s="57" t="s">
        <v>51</v>
      </c>
    </row>
    <row r="30" spans="2:18" x14ac:dyDescent="0.25">
      <c r="B30" t="s">
        <v>54</v>
      </c>
    </row>
  </sheetData>
  <mergeCells count="3">
    <mergeCell ref="B5:B9"/>
    <mergeCell ref="B10:B11"/>
    <mergeCell ref="B16:B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selection activeCell="A22" sqref="A22"/>
    </sheetView>
  </sheetViews>
  <sheetFormatPr defaultRowHeight="15" x14ac:dyDescent="0.25"/>
  <cols>
    <col min="1" max="1" width="24" customWidth="1"/>
    <col min="2" max="2" width="21.140625" customWidth="1"/>
    <col min="3" max="3" width="25.7109375" customWidth="1"/>
    <col min="16" max="16" width="9.5703125" bestFit="1" customWidth="1"/>
    <col min="17" max="17" width="9.5703125" customWidth="1"/>
    <col min="257" max="257" width="19.28515625" customWidth="1"/>
    <col min="259" max="259" width="49.42578125" customWidth="1"/>
    <col min="260" max="260" width="8" customWidth="1"/>
    <col min="513" max="513" width="19.28515625" customWidth="1"/>
    <col min="515" max="515" width="49.42578125" customWidth="1"/>
    <col min="516" max="516" width="8" customWidth="1"/>
    <col min="769" max="769" width="19.28515625" customWidth="1"/>
    <col min="771" max="771" width="49.42578125" customWidth="1"/>
    <col min="772" max="772" width="8" customWidth="1"/>
    <col min="1025" max="1025" width="19.28515625" customWidth="1"/>
    <col min="1027" max="1027" width="49.42578125" customWidth="1"/>
    <col min="1028" max="1028" width="8" customWidth="1"/>
    <col min="1281" max="1281" width="19.28515625" customWidth="1"/>
    <col min="1283" max="1283" width="49.42578125" customWidth="1"/>
    <col min="1284" max="1284" width="8" customWidth="1"/>
    <col min="1537" max="1537" width="19.28515625" customWidth="1"/>
    <col min="1539" max="1539" width="49.42578125" customWidth="1"/>
    <col min="1540" max="1540" width="8" customWidth="1"/>
    <col min="1793" max="1793" width="19.28515625" customWidth="1"/>
    <col min="1795" max="1795" width="49.42578125" customWidth="1"/>
    <col min="1796" max="1796" width="8" customWidth="1"/>
    <col min="2049" max="2049" width="19.28515625" customWidth="1"/>
    <col min="2051" max="2051" width="49.42578125" customWidth="1"/>
    <col min="2052" max="2052" width="8" customWidth="1"/>
    <col min="2305" max="2305" width="19.28515625" customWidth="1"/>
    <col min="2307" max="2307" width="49.42578125" customWidth="1"/>
    <col min="2308" max="2308" width="8" customWidth="1"/>
    <col min="2561" max="2561" width="19.28515625" customWidth="1"/>
    <col min="2563" max="2563" width="49.42578125" customWidth="1"/>
    <col min="2564" max="2564" width="8" customWidth="1"/>
    <col min="2817" max="2817" width="19.28515625" customWidth="1"/>
    <col min="2819" max="2819" width="49.42578125" customWidth="1"/>
    <col min="2820" max="2820" width="8" customWidth="1"/>
    <col min="3073" max="3073" width="19.28515625" customWidth="1"/>
    <col min="3075" max="3075" width="49.42578125" customWidth="1"/>
    <col min="3076" max="3076" width="8" customWidth="1"/>
    <col min="3329" max="3329" width="19.28515625" customWidth="1"/>
    <col min="3331" max="3331" width="49.42578125" customWidth="1"/>
    <col min="3332" max="3332" width="8" customWidth="1"/>
    <col min="3585" max="3585" width="19.28515625" customWidth="1"/>
    <col min="3587" max="3587" width="49.42578125" customWidth="1"/>
    <col min="3588" max="3588" width="8" customWidth="1"/>
    <col min="3841" max="3841" width="19.28515625" customWidth="1"/>
    <col min="3843" max="3843" width="49.42578125" customWidth="1"/>
    <col min="3844" max="3844" width="8" customWidth="1"/>
    <col min="4097" max="4097" width="19.28515625" customWidth="1"/>
    <col min="4099" max="4099" width="49.42578125" customWidth="1"/>
    <col min="4100" max="4100" width="8" customWidth="1"/>
    <col min="4353" max="4353" width="19.28515625" customWidth="1"/>
    <col min="4355" max="4355" width="49.42578125" customWidth="1"/>
    <col min="4356" max="4356" width="8" customWidth="1"/>
    <col min="4609" max="4609" width="19.28515625" customWidth="1"/>
    <col min="4611" max="4611" width="49.42578125" customWidth="1"/>
    <col min="4612" max="4612" width="8" customWidth="1"/>
    <col min="4865" max="4865" width="19.28515625" customWidth="1"/>
    <col min="4867" max="4867" width="49.42578125" customWidth="1"/>
    <col min="4868" max="4868" width="8" customWidth="1"/>
    <col min="5121" max="5121" width="19.28515625" customWidth="1"/>
    <col min="5123" max="5123" width="49.42578125" customWidth="1"/>
    <col min="5124" max="5124" width="8" customWidth="1"/>
    <col min="5377" max="5377" width="19.28515625" customWidth="1"/>
    <col min="5379" max="5379" width="49.42578125" customWidth="1"/>
    <col min="5380" max="5380" width="8" customWidth="1"/>
    <col min="5633" max="5633" width="19.28515625" customWidth="1"/>
    <col min="5635" max="5635" width="49.42578125" customWidth="1"/>
    <col min="5636" max="5636" width="8" customWidth="1"/>
    <col min="5889" max="5889" width="19.28515625" customWidth="1"/>
    <col min="5891" max="5891" width="49.42578125" customWidth="1"/>
    <col min="5892" max="5892" width="8" customWidth="1"/>
    <col min="6145" max="6145" width="19.28515625" customWidth="1"/>
    <col min="6147" max="6147" width="49.42578125" customWidth="1"/>
    <col min="6148" max="6148" width="8" customWidth="1"/>
    <col min="6401" max="6401" width="19.28515625" customWidth="1"/>
    <col min="6403" max="6403" width="49.42578125" customWidth="1"/>
    <col min="6404" max="6404" width="8" customWidth="1"/>
    <col min="6657" max="6657" width="19.28515625" customWidth="1"/>
    <col min="6659" max="6659" width="49.42578125" customWidth="1"/>
    <col min="6660" max="6660" width="8" customWidth="1"/>
    <col min="6913" max="6913" width="19.28515625" customWidth="1"/>
    <col min="6915" max="6915" width="49.42578125" customWidth="1"/>
    <col min="6916" max="6916" width="8" customWidth="1"/>
    <col min="7169" max="7169" width="19.28515625" customWidth="1"/>
    <col min="7171" max="7171" width="49.42578125" customWidth="1"/>
    <col min="7172" max="7172" width="8" customWidth="1"/>
    <col min="7425" max="7425" width="19.28515625" customWidth="1"/>
    <col min="7427" max="7427" width="49.42578125" customWidth="1"/>
    <col min="7428" max="7428" width="8" customWidth="1"/>
    <col min="7681" max="7681" width="19.28515625" customWidth="1"/>
    <col min="7683" max="7683" width="49.42578125" customWidth="1"/>
    <col min="7684" max="7684" width="8" customWidth="1"/>
    <col min="7937" max="7937" width="19.28515625" customWidth="1"/>
    <col min="7939" max="7939" width="49.42578125" customWidth="1"/>
    <col min="7940" max="7940" width="8" customWidth="1"/>
    <col min="8193" max="8193" width="19.28515625" customWidth="1"/>
    <col min="8195" max="8195" width="49.42578125" customWidth="1"/>
    <col min="8196" max="8196" width="8" customWidth="1"/>
    <col min="8449" max="8449" width="19.28515625" customWidth="1"/>
    <col min="8451" max="8451" width="49.42578125" customWidth="1"/>
    <col min="8452" max="8452" width="8" customWidth="1"/>
    <col min="8705" max="8705" width="19.28515625" customWidth="1"/>
    <col min="8707" max="8707" width="49.42578125" customWidth="1"/>
    <col min="8708" max="8708" width="8" customWidth="1"/>
    <col min="8961" max="8961" width="19.28515625" customWidth="1"/>
    <col min="8963" max="8963" width="49.42578125" customWidth="1"/>
    <col min="8964" max="8964" width="8" customWidth="1"/>
    <col min="9217" max="9217" width="19.28515625" customWidth="1"/>
    <col min="9219" max="9219" width="49.42578125" customWidth="1"/>
    <col min="9220" max="9220" width="8" customWidth="1"/>
    <col min="9473" max="9473" width="19.28515625" customWidth="1"/>
    <col min="9475" max="9475" width="49.42578125" customWidth="1"/>
    <col min="9476" max="9476" width="8" customWidth="1"/>
    <col min="9729" max="9729" width="19.28515625" customWidth="1"/>
    <col min="9731" max="9731" width="49.42578125" customWidth="1"/>
    <col min="9732" max="9732" width="8" customWidth="1"/>
    <col min="9985" max="9985" width="19.28515625" customWidth="1"/>
    <col min="9987" max="9987" width="49.42578125" customWidth="1"/>
    <col min="9988" max="9988" width="8" customWidth="1"/>
    <col min="10241" max="10241" width="19.28515625" customWidth="1"/>
    <col min="10243" max="10243" width="49.42578125" customWidth="1"/>
    <col min="10244" max="10244" width="8" customWidth="1"/>
    <col min="10497" max="10497" width="19.28515625" customWidth="1"/>
    <col min="10499" max="10499" width="49.42578125" customWidth="1"/>
    <col min="10500" max="10500" width="8" customWidth="1"/>
    <col min="10753" max="10753" width="19.28515625" customWidth="1"/>
    <col min="10755" max="10755" width="49.42578125" customWidth="1"/>
    <col min="10756" max="10756" width="8" customWidth="1"/>
    <col min="11009" max="11009" width="19.28515625" customWidth="1"/>
    <col min="11011" max="11011" width="49.42578125" customWidth="1"/>
    <col min="11012" max="11012" width="8" customWidth="1"/>
    <col min="11265" max="11265" width="19.28515625" customWidth="1"/>
    <col min="11267" max="11267" width="49.42578125" customWidth="1"/>
    <col min="11268" max="11268" width="8" customWidth="1"/>
    <col min="11521" max="11521" width="19.28515625" customWidth="1"/>
    <col min="11523" max="11523" width="49.42578125" customWidth="1"/>
    <col min="11524" max="11524" width="8" customWidth="1"/>
    <col min="11777" max="11777" width="19.28515625" customWidth="1"/>
    <col min="11779" max="11779" width="49.42578125" customWidth="1"/>
    <col min="11780" max="11780" width="8" customWidth="1"/>
    <col min="12033" max="12033" width="19.28515625" customWidth="1"/>
    <col min="12035" max="12035" width="49.42578125" customWidth="1"/>
    <col min="12036" max="12036" width="8" customWidth="1"/>
    <col min="12289" max="12289" width="19.28515625" customWidth="1"/>
    <col min="12291" max="12291" width="49.42578125" customWidth="1"/>
    <col min="12292" max="12292" width="8" customWidth="1"/>
    <col min="12545" max="12545" width="19.28515625" customWidth="1"/>
    <col min="12547" max="12547" width="49.42578125" customWidth="1"/>
    <col min="12548" max="12548" width="8" customWidth="1"/>
    <col min="12801" max="12801" width="19.28515625" customWidth="1"/>
    <col min="12803" max="12803" width="49.42578125" customWidth="1"/>
    <col min="12804" max="12804" width="8" customWidth="1"/>
    <col min="13057" max="13057" width="19.28515625" customWidth="1"/>
    <col min="13059" max="13059" width="49.42578125" customWidth="1"/>
    <col min="13060" max="13060" width="8" customWidth="1"/>
    <col min="13313" max="13313" width="19.28515625" customWidth="1"/>
    <col min="13315" max="13315" width="49.42578125" customWidth="1"/>
    <col min="13316" max="13316" width="8" customWidth="1"/>
    <col min="13569" max="13569" width="19.28515625" customWidth="1"/>
    <col min="13571" max="13571" width="49.42578125" customWidth="1"/>
    <col min="13572" max="13572" width="8" customWidth="1"/>
    <col min="13825" max="13825" width="19.28515625" customWidth="1"/>
    <col min="13827" max="13827" width="49.42578125" customWidth="1"/>
    <col min="13828" max="13828" width="8" customWidth="1"/>
    <col min="14081" max="14081" width="19.28515625" customWidth="1"/>
    <col min="14083" max="14083" width="49.42578125" customWidth="1"/>
    <col min="14084" max="14084" width="8" customWidth="1"/>
    <col min="14337" max="14337" width="19.28515625" customWidth="1"/>
    <col min="14339" max="14339" width="49.42578125" customWidth="1"/>
    <col min="14340" max="14340" width="8" customWidth="1"/>
    <col min="14593" max="14593" width="19.28515625" customWidth="1"/>
    <col min="14595" max="14595" width="49.42578125" customWidth="1"/>
    <col min="14596" max="14596" width="8" customWidth="1"/>
    <col min="14849" max="14849" width="19.28515625" customWidth="1"/>
    <col min="14851" max="14851" width="49.42578125" customWidth="1"/>
    <col min="14852" max="14852" width="8" customWidth="1"/>
    <col min="15105" max="15105" width="19.28515625" customWidth="1"/>
    <col min="15107" max="15107" width="49.42578125" customWidth="1"/>
    <col min="15108" max="15108" width="8" customWidth="1"/>
    <col min="15361" max="15361" width="19.28515625" customWidth="1"/>
    <col min="15363" max="15363" width="49.42578125" customWidth="1"/>
    <col min="15364" max="15364" width="8" customWidth="1"/>
    <col min="15617" max="15617" width="19.28515625" customWidth="1"/>
    <col min="15619" max="15619" width="49.42578125" customWidth="1"/>
    <col min="15620" max="15620" width="8" customWidth="1"/>
    <col min="15873" max="15873" width="19.28515625" customWidth="1"/>
    <col min="15875" max="15875" width="49.42578125" customWidth="1"/>
    <col min="15876" max="15876" width="8" customWidth="1"/>
    <col min="16129" max="16129" width="19.28515625" customWidth="1"/>
    <col min="16131" max="16131" width="49.42578125" customWidth="1"/>
    <col min="16132" max="16132" width="8" customWidth="1"/>
  </cols>
  <sheetData>
    <row r="1" spans="1:17" ht="18" x14ac:dyDescent="0.35">
      <c r="A1" s="35" t="s">
        <v>43</v>
      </c>
    </row>
    <row r="2" spans="1:17" ht="18" x14ac:dyDescent="0.35">
      <c r="A2" s="35" t="s">
        <v>44</v>
      </c>
      <c r="B2" s="26"/>
    </row>
    <row r="3" spans="1:17" ht="15.75" x14ac:dyDescent="0.25">
      <c r="A3" s="27"/>
      <c r="B3" s="27"/>
    </row>
    <row r="4" spans="1:17" ht="30" x14ac:dyDescent="0.25">
      <c r="A4" s="39" t="s">
        <v>30</v>
      </c>
      <c r="B4" s="36" t="s">
        <v>47</v>
      </c>
      <c r="C4" s="40" t="s">
        <v>31</v>
      </c>
      <c r="D4" s="28">
        <v>2004</v>
      </c>
      <c r="E4" s="28">
        <v>2005</v>
      </c>
      <c r="F4" s="28">
        <v>2006</v>
      </c>
      <c r="G4" s="28">
        <v>2007</v>
      </c>
      <c r="H4" s="28">
        <v>2008</v>
      </c>
      <c r="I4" s="28">
        <v>2009</v>
      </c>
      <c r="J4" s="29">
        <v>2010</v>
      </c>
      <c r="K4" s="29">
        <v>2011</v>
      </c>
      <c r="L4" s="28">
        <v>2012</v>
      </c>
      <c r="M4" s="28">
        <v>2013</v>
      </c>
      <c r="N4" s="28">
        <v>2014</v>
      </c>
      <c r="O4" s="28">
        <v>2015</v>
      </c>
      <c r="P4" s="28">
        <v>2016</v>
      </c>
      <c r="Q4" s="28">
        <v>2017</v>
      </c>
    </row>
    <row r="5" spans="1:17" ht="25.5" x14ac:dyDescent="0.25">
      <c r="A5" s="37" t="s">
        <v>6</v>
      </c>
      <c r="B5" s="51">
        <v>506926</v>
      </c>
      <c r="C5" s="52" t="s">
        <v>33</v>
      </c>
      <c r="D5" s="51">
        <v>55</v>
      </c>
      <c r="E5" s="51">
        <v>51.6</v>
      </c>
      <c r="F5" s="51">
        <v>50.67</v>
      </c>
      <c r="G5" s="51">
        <v>38.520000000000003</v>
      </c>
      <c r="H5" s="53">
        <v>35.838000000000001</v>
      </c>
      <c r="I5" s="53">
        <v>19.07</v>
      </c>
      <c r="J5" s="51">
        <v>18.5</v>
      </c>
      <c r="K5" s="51">
        <v>42</v>
      </c>
      <c r="L5" s="51">
        <v>36.57</v>
      </c>
      <c r="M5" s="51">
        <v>26.69</v>
      </c>
      <c r="N5" s="59">
        <v>19.0075</v>
      </c>
      <c r="O5" s="59">
        <v>24.713333333333335</v>
      </c>
      <c r="P5" s="59">
        <v>20.378</v>
      </c>
      <c r="Q5" s="59">
        <v>29.12</v>
      </c>
    </row>
    <row r="6" spans="1:17" ht="25.5" x14ac:dyDescent="0.25">
      <c r="A6" s="37" t="s">
        <v>7</v>
      </c>
      <c r="B6" s="51">
        <v>55108</v>
      </c>
      <c r="C6" s="52" t="s">
        <v>33</v>
      </c>
      <c r="D6" s="51">
        <v>20.100000000000001</v>
      </c>
      <c r="E6" s="51">
        <v>21.4</v>
      </c>
      <c r="F6" s="51">
        <v>17.27</v>
      </c>
      <c r="G6" s="51">
        <v>17</v>
      </c>
      <c r="H6" s="53">
        <v>16.59</v>
      </c>
      <c r="I6" s="53">
        <v>17.07</v>
      </c>
      <c r="J6" s="51">
        <v>17</v>
      </c>
      <c r="K6" s="51">
        <v>12</v>
      </c>
      <c r="L6" s="51">
        <v>7.84</v>
      </c>
      <c r="M6" s="51">
        <v>19.5</v>
      </c>
      <c r="N6" s="51"/>
      <c r="O6" s="51"/>
      <c r="P6" s="51">
        <v>17.489999999999998</v>
      </c>
      <c r="Q6" s="51">
        <v>20.56</v>
      </c>
    </row>
    <row r="7" spans="1:17" ht="25.5" x14ac:dyDescent="0.25">
      <c r="A7" s="38" t="s">
        <v>8</v>
      </c>
      <c r="B7" s="51">
        <v>86580</v>
      </c>
      <c r="C7" s="52" t="s">
        <v>33</v>
      </c>
      <c r="D7" s="51">
        <v>28</v>
      </c>
      <c r="E7" s="51">
        <v>27.7</v>
      </c>
      <c r="F7" s="51">
        <v>29.42</v>
      </c>
      <c r="G7" s="51">
        <v>24.67</v>
      </c>
      <c r="H7" s="53">
        <v>21.03</v>
      </c>
      <c r="I7" s="53">
        <v>26.53</v>
      </c>
      <c r="J7" s="51">
        <v>21</v>
      </c>
      <c r="K7" s="51">
        <v>17</v>
      </c>
      <c r="L7" s="51"/>
      <c r="M7" s="51">
        <v>20.170000000000002</v>
      </c>
      <c r="N7" s="51">
        <v>39.24</v>
      </c>
      <c r="O7" s="51">
        <v>28.75</v>
      </c>
      <c r="P7" s="51">
        <v>20.6</v>
      </c>
      <c r="Q7" s="51">
        <v>29.39</v>
      </c>
    </row>
    <row r="8" spans="1:17" ht="25.5" x14ac:dyDescent="0.25">
      <c r="A8" s="38" t="s">
        <v>9</v>
      </c>
      <c r="B8" s="51">
        <v>105484</v>
      </c>
      <c r="C8" s="52" t="s">
        <v>33</v>
      </c>
      <c r="D8" s="51">
        <v>74.5</v>
      </c>
      <c r="E8" s="51">
        <v>28.9</v>
      </c>
      <c r="F8" s="51">
        <v>23.01</v>
      </c>
      <c r="G8" s="51">
        <v>25.5</v>
      </c>
      <c r="H8" s="53">
        <v>22.42</v>
      </c>
      <c r="I8" s="53">
        <v>17.95</v>
      </c>
      <c r="J8" s="51">
        <v>13</v>
      </c>
      <c r="K8" s="51"/>
      <c r="L8" s="51"/>
      <c r="M8" s="51"/>
      <c r="N8" s="51"/>
      <c r="O8" s="51"/>
      <c r="P8" s="51">
        <v>35.880000000000003</v>
      </c>
      <c r="Q8" s="51">
        <v>22.29</v>
      </c>
    </row>
    <row r="9" spans="1:17" ht="25.5" x14ac:dyDescent="0.25">
      <c r="A9" s="38" t="s">
        <v>10</v>
      </c>
      <c r="B9" s="51">
        <v>38092</v>
      </c>
      <c r="C9" s="52" t="s">
        <v>33</v>
      </c>
      <c r="D9" s="51">
        <v>28</v>
      </c>
      <c r="E9" s="51">
        <v>18.5</v>
      </c>
      <c r="F9" s="51">
        <v>15.8</v>
      </c>
      <c r="G9" s="51">
        <v>15.07</v>
      </c>
      <c r="H9" s="53">
        <v>12.91</v>
      </c>
      <c r="I9" s="53">
        <v>11.66</v>
      </c>
      <c r="J9" s="51">
        <v>13</v>
      </c>
      <c r="K9" s="51"/>
      <c r="L9" s="51"/>
      <c r="M9" s="51"/>
      <c r="N9" s="51"/>
      <c r="O9" s="51"/>
      <c r="P9" s="51">
        <v>19.27</v>
      </c>
      <c r="Q9" s="51">
        <v>16.170000000000002</v>
      </c>
    </row>
    <row r="10" spans="1:17" ht="25.5" x14ac:dyDescent="0.25">
      <c r="A10" s="38" t="s">
        <v>11</v>
      </c>
      <c r="B10" s="51">
        <v>30138</v>
      </c>
      <c r="C10" s="52" t="s">
        <v>33</v>
      </c>
      <c r="D10" s="51">
        <v>17.7</v>
      </c>
      <c r="E10" s="51">
        <v>45.4</v>
      </c>
      <c r="F10" s="51"/>
      <c r="G10" s="51">
        <v>12.21</v>
      </c>
      <c r="H10" s="53">
        <v>27.57</v>
      </c>
      <c r="I10" s="53">
        <v>30.01</v>
      </c>
      <c r="J10" s="51">
        <v>29</v>
      </c>
      <c r="K10" s="51">
        <v>44</v>
      </c>
      <c r="L10" s="51">
        <v>31.67</v>
      </c>
      <c r="M10" s="51"/>
      <c r="N10" s="51"/>
      <c r="O10" s="51"/>
      <c r="P10" s="51">
        <v>16.68</v>
      </c>
      <c r="Q10" s="51">
        <v>38.79</v>
      </c>
    </row>
    <row r="11" spans="1:17" ht="25.5" x14ac:dyDescent="0.25">
      <c r="A11" s="37" t="s">
        <v>12</v>
      </c>
      <c r="B11" s="51">
        <v>95385</v>
      </c>
      <c r="C11" s="52" t="s">
        <v>33</v>
      </c>
      <c r="D11" s="51">
        <v>17.5</v>
      </c>
      <c r="E11" s="51">
        <v>28.6</v>
      </c>
      <c r="F11" s="51">
        <v>31.12</v>
      </c>
      <c r="G11" s="51">
        <v>20.63</v>
      </c>
      <c r="H11" s="53">
        <v>23.315000000000001</v>
      </c>
      <c r="I11" s="53">
        <v>23.744999999999997</v>
      </c>
      <c r="J11" s="51">
        <v>19</v>
      </c>
      <c r="K11" s="51">
        <v>17</v>
      </c>
      <c r="L11" s="51">
        <v>13.97</v>
      </c>
      <c r="M11" s="51"/>
      <c r="N11" s="51"/>
      <c r="O11" s="51"/>
      <c r="P11" s="51">
        <v>19.190000000000001</v>
      </c>
      <c r="Q11" s="51">
        <v>17.82</v>
      </c>
    </row>
    <row r="12" spans="1:17" ht="25.5" x14ac:dyDescent="0.25">
      <c r="A12" s="38" t="s">
        <v>13</v>
      </c>
      <c r="B12" s="51">
        <v>38741</v>
      </c>
      <c r="C12" s="52" t="s">
        <v>33</v>
      </c>
      <c r="D12" s="51"/>
      <c r="E12" s="51"/>
      <c r="F12" s="51">
        <v>24.56</v>
      </c>
      <c r="G12" s="51">
        <v>25.87</v>
      </c>
      <c r="H12" s="53">
        <v>20.43</v>
      </c>
      <c r="I12" s="53">
        <v>19.46</v>
      </c>
      <c r="J12" s="51"/>
      <c r="K12" s="51"/>
      <c r="L12" s="51"/>
      <c r="M12" s="51"/>
      <c r="N12" s="51"/>
      <c r="O12" s="51"/>
      <c r="P12" s="51"/>
      <c r="Q12" s="51"/>
    </row>
    <row r="13" spans="1:17" ht="25.5" x14ac:dyDescent="0.25">
      <c r="A13" s="54" t="s">
        <v>46</v>
      </c>
      <c r="B13" s="51"/>
      <c r="C13" s="55"/>
      <c r="D13" s="41">
        <v>40</v>
      </c>
      <c r="E13" s="41">
        <v>40</v>
      </c>
      <c r="F13" s="41">
        <v>40</v>
      </c>
      <c r="G13" s="41">
        <v>40</v>
      </c>
      <c r="H13" s="41">
        <v>40</v>
      </c>
      <c r="I13" s="41">
        <v>40</v>
      </c>
      <c r="J13" s="41">
        <v>40</v>
      </c>
      <c r="K13" s="41">
        <v>40</v>
      </c>
      <c r="L13" s="41">
        <v>40</v>
      </c>
      <c r="M13" s="41">
        <v>40</v>
      </c>
      <c r="N13" s="41">
        <v>40</v>
      </c>
      <c r="O13" s="41">
        <v>40</v>
      </c>
      <c r="P13" s="41">
        <v>40</v>
      </c>
      <c r="Q13" s="41">
        <v>40</v>
      </c>
    </row>
    <row r="14" spans="1:17" ht="25.5" x14ac:dyDescent="0.25">
      <c r="A14" s="56" t="s">
        <v>45</v>
      </c>
      <c r="B14" s="51">
        <f>SUM(B5:B13)</f>
        <v>956454</v>
      </c>
      <c r="C14" s="55"/>
      <c r="D14" s="42">
        <f t="shared" ref="D14:Q14" si="0">AVERAGE(D5:D12)</f>
        <v>34.4</v>
      </c>
      <c r="E14" s="42">
        <f t="shared" si="0"/>
        <v>31.728571428571428</v>
      </c>
      <c r="F14" s="42">
        <f t="shared" si="0"/>
        <v>27.407142857142862</v>
      </c>
      <c r="G14" s="42">
        <f t="shared" si="0"/>
        <v>22.43375</v>
      </c>
      <c r="H14" s="42">
        <f t="shared" si="0"/>
        <v>22.512875000000001</v>
      </c>
      <c r="I14" s="42">
        <f t="shared" si="0"/>
        <v>20.686875000000001</v>
      </c>
      <c r="J14" s="42">
        <f t="shared" si="0"/>
        <v>18.642857142857142</v>
      </c>
      <c r="K14" s="42">
        <f t="shared" si="0"/>
        <v>26.4</v>
      </c>
      <c r="L14" s="42">
        <f t="shared" si="0"/>
        <v>22.512499999999999</v>
      </c>
      <c r="M14" s="42">
        <f t="shared" si="0"/>
        <v>22.12</v>
      </c>
      <c r="N14" s="42">
        <f t="shared" si="0"/>
        <v>29.123750000000001</v>
      </c>
      <c r="O14" s="42">
        <f t="shared" si="0"/>
        <v>26.731666666666669</v>
      </c>
      <c r="P14" s="42">
        <f t="shared" si="0"/>
        <v>21.355428571428572</v>
      </c>
      <c r="Q14" s="42">
        <f t="shared" si="0"/>
        <v>24.877142857142854</v>
      </c>
    </row>
    <row r="16" spans="1:17" ht="15.75" thickBot="1" x14ac:dyDescent="0.3"/>
    <row r="17" spans="1:21" x14ac:dyDescent="0.25">
      <c r="A17" s="32"/>
      <c r="B17" s="43"/>
      <c r="C17" s="21"/>
      <c r="D17" s="44">
        <v>2004</v>
      </c>
      <c r="E17" s="44">
        <v>2005</v>
      </c>
      <c r="F17" s="44">
        <v>2006</v>
      </c>
      <c r="G17" s="44">
        <v>2007</v>
      </c>
      <c r="H17" s="44">
        <v>2008</v>
      </c>
      <c r="I17" s="44">
        <v>2009</v>
      </c>
      <c r="J17" s="45">
        <v>2010</v>
      </c>
      <c r="K17" s="45">
        <v>2011</v>
      </c>
      <c r="L17" s="44">
        <v>2012</v>
      </c>
      <c r="M17" s="44">
        <v>2013</v>
      </c>
      <c r="N17" s="44">
        <v>2014</v>
      </c>
      <c r="O17" s="44">
        <v>2015</v>
      </c>
      <c r="P17" s="44">
        <v>2016</v>
      </c>
      <c r="Q17" s="66">
        <v>2017</v>
      </c>
      <c r="T17" s="30"/>
    </row>
    <row r="18" spans="1:21" x14ac:dyDescent="0.25">
      <c r="A18" s="33"/>
      <c r="B18" s="46" t="s">
        <v>37</v>
      </c>
      <c r="C18" s="5" t="s">
        <v>37</v>
      </c>
      <c r="D18" s="47">
        <f>(B6+B10+B11)/D23*100</f>
        <v>19.682733054887532</v>
      </c>
      <c r="E18" s="47">
        <f>(B6+B9)/E23*100</f>
        <v>10.155680479627073</v>
      </c>
      <c r="F18" s="47">
        <f>(B6+B8+B9+B12)/F23*100</f>
        <v>25.63110212929497</v>
      </c>
      <c r="G18" s="47">
        <f>(B6+B7+B8+B10+B9+B11+B12)/G23*100</f>
        <v>46.999437505619717</v>
      </c>
      <c r="H18" s="47">
        <f>(B6+B7+B8+B9+B11+B12)/H23*100</f>
        <v>43.848423447442322</v>
      </c>
      <c r="I18" s="47">
        <f>(B5+B6+B8+B9+B11+B12)/I23*100</f>
        <v>87.796799427886754</v>
      </c>
      <c r="J18" s="47">
        <f>(B5+B6+B7+B8+B9+B11)/J23*100</f>
        <v>96.715966756491412</v>
      </c>
      <c r="K18" s="47">
        <f>(B6+B7+B11)/K23*100</f>
        <v>30.62416600679208</v>
      </c>
      <c r="L18" s="47">
        <f>(B6+B11)/L23*100</f>
        <v>21.888076188592365</v>
      </c>
      <c r="M18" s="47">
        <f>(B6+B7)/M23*100</f>
        <v>21.844733539516568</v>
      </c>
      <c r="N18" s="47">
        <f>N5/N23*100</f>
        <v>32.632301815528564</v>
      </c>
      <c r="O18" s="47">
        <f>O5/O23*100</f>
        <v>46.224826984225949</v>
      </c>
      <c r="P18" s="47">
        <f>(P5+P6+P7+P9+P10+P11)/P23*100</f>
        <v>75.998073423953755</v>
      </c>
      <c r="Q18" s="67">
        <f>(Q6+Q8+Q9+Q11)/Q23*100</f>
        <v>44.125416331687155</v>
      </c>
    </row>
    <row r="19" spans="1:21" x14ac:dyDescent="0.25">
      <c r="A19" s="33"/>
      <c r="B19" s="46" t="s">
        <v>38</v>
      </c>
      <c r="C19" s="5" t="s">
        <v>38</v>
      </c>
      <c r="D19" s="47">
        <f>(B7+B9)/D23*100</f>
        <v>13.585075072489982</v>
      </c>
      <c r="E19" s="47">
        <f>(B7+B8+B11)/E23*100</f>
        <v>31.322319723050668</v>
      </c>
      <c r="F19" s="47">
        <f>(B7+B11)/F23*100</f>
        <v>19.643944399103546</v>
      </c>
      <c r="G19" s="47">
        <v>0</v>
      </c>
      <c r="H19" s="47">
        <f>B10/H23*100</f>
        <v>3.1510140581773927</v>
      </c>
      <c r="I19" s="47">
        <f>(B7+B10)/I23*100</f>
        <v>12.203200572113243</v>
      </c>
      <c r="J19" s="47">
        <f>B10/J23*100</f>
        <v>3.284033243508591</v>
      </c>
      <c r="K19" s="47">
        <v>0</v>
      </c>
      <c r="L19" s="47">
        <f>B10/L23*100</f>
        <v>4.3833456717043102</v>
      </c>
      <c r="M19" s="47">
        <f>B5/M23*100</f>
        <v>78.155266460483432</v>
      </c>
      <c r="N19" s="47">
        <v>0</v>
      </c>
      <c r="O19" s="47">
        <f>O7/O23*100</f>
        <v>53.775173015774044</v>
      </c>
      <c r="P19" s="47">
        <v>0</v>
      </c>
      <c r="Q19" s="67">
        <f>(Q5+Q7)/Q23*100</f>
        <v>33.599402779372923</v>
      </c>
    </row>
    <row r="20" spans="1:21" x14ac:dyDescent="0.25">
      <c r="A20" s="34"/>
      <c r="B20" s="46" t="s">
        <v>39</v>
      </c>
      <c r="C20" s="5" t="s">
        <v>39</v>
      </c>
      <c r="D20" s="47">
        <v>0</v>
      </c>
      <c r="E20" s="47">
        <f>(B5+B10)/E23*100</f>
        <v>58.521999797322252</v>
      </c>
      <c r="F20" s="48">
        <v>0</v>
      </c>
      <c r="G20" s="47">
        <f>B5/G23*100</f>
        <v>53.00056249438029</v>
      </c>
      <c r="H20" s="47">
        <f>B5/H23*100</f>
        <v>53.00056249438029</v>
      </c>
      <c r="I20" s="47">
        <v>0</v>
      </c>
      <c r="J20" s="47">
        <v>0</v>
      </c>
      <c r="K20" s="47">
        <v>0</v>
      </c>
      <c r="L20" s="47">
        <f>B5/L23*100</f>
        <v>73.72857813970333</v>
      </c>
      <c r="M20" s="3">
        <v>0</v>
      </c>
      <c r="N20" s="47">
        <f>N7/N23*100</f>
        <v>67.367698184471436</v>
      </c>
      <c r="O20" s="3">
        <v>0</v>
      </c>
      <c r="P20" s="47">
        <f>P8/P23*100</f>
        <v>24.001926576046241</v>
      </c>
      <c r="Q20" s="67">
        <f>Q10/Q23*100</f>
        <v>22.275180888939936</v>
      </c>
      <c r="U20" s="31"/>
    </row>
    <row r="21" spans="1:21" x14ac:dyDescent="0.25">
      <c r="A21" s="31"/>
      <c r="B21" s="85" t="s">
        <v>40</v>
      </c>
      <c r="C21" s="86" t="s">
        <v>40</v>
      </c>
      <c r="D21" s="87">
        <f>(B5+B8)/D23*100</f>
        <v>66.732191872622479</v>
      </c>
      <c r="E21" s="87">
        <v>0</v>
      </c>
      <c r="F21" s="88">
        <f>B5/F23*100</f>
        <v>54.724953471601481</v>
      </c>
      <c r="G21" s="87">
        <v>0</v>
      </c>
      <c r="H21" s="87">
        <v>0</v>
      </c>
      <c r="I21" s="87">
        <v>0</v>
      </c>
      <c r="J21" s="87">
        <v>0</v>
      </c>
      <c r="K21" s="87">
        <f>(B5+B10)/K22*100</f>
        <v>100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7">
        <v>0</v>
      </c>
      <c r="U21" s="31"/>
    </row>
    <row r="22" spans="1:21" x14ac:dyDescent="0.25">
      <c r="A22" s="33"/>
      <c r="B22" s="89" t="s">
        <v>48</v>
      </c>
      <c r="C22" s="5" t="s">
        <v>35</v>
      </c>
      <c r="D22" s="3">
        <f>B5+B8</f>
        <v>612410</v>
      </c>
      <c r="E22" s="3">
        <f>B5+B10</f>
        <v>537064</v>
      </c>
      <c r="F22" s="3">
        <f>B5</f>
        <v>506926</v>
      </c>
      <c r="G22" s="3">
        <v>0</v>
      </c>
      <c r="H22" s="3">
        <v>0</v>
      </c>
      <c r="I22" s="3">
        <v>0</v>
      </c>
      <c r="J22" s="3">
        <v>0</v>
      </c>
      <c r="K22" s="3">
        <f>B5+B10</f>
        <v>537064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T22" s="30"/>
      <c r="U22" s="50"/>
    </row>
    <row r="23" spans="1:21" x14ac:dyDescent="0.25">
      <c r="A23" s="33"/>
      <c r="B23" s="89" t="s">
        <v>49</v>
      </c>
      <c r="C23" s="5" t="s">
        <v>34</v>
      </c>
      <c r="D23" s="3">
        <f>SUM(B5:B12)-B12</f>
        <v>917713</v>
      </c>
      <c r="E23" s="3">
        <f>SUM(B5:B12)-B12</f>
        <v>917713</v>
      </c>
      <c r="F23" s="3">
        <f>SUM(B5:B12)-B10</f>
        <v>926316</v>
      </c>
      <c r="G23" s="3">
        <f>SUM(B5:B12)</f>
        <v>956454</v>
      </c>
      <c r="H23" s="3">
        <f>SUM(B5:B12)</f>
        <v>956454</v>
      </c>
      <c r="I23" s="3">
        <f>SUM(B5:B12)</f>
        <v>956454</v>
      </c>
      <c r="J23" s="3">
        <f>SUM(B5:B12)-B12</f>
        <v>917713</v>
      </c>
      <c r="K23" s="49">
        <f>SUM(B5:B12)-B8-B9-B12</f>
        <v>774137</v>
      </c>
      <c r="L23" s="3">
        <f>SUM(B5:B12)-B7-B8-B9-B12</f>
        <v>687557</v>
      </c>
      <c r="M23" s="3">
        <f>SUM(B5:B7)</f>
        <v>648614</v>
      </c>
      <c r="N23" s="60">
        <f>SUM(N5,N7)</f>
        <v>58.247500000000002</v>
      </c>
      <c r="O23" s="60">
        <f>SUM(O5,O7)</f>
        <v>53.463333333333338</v>
      </c>
      <c r="P23" s="60">
        <f>SUM(P5:P11)</f>
        <v>149.488</v>
      </c>
      <c r="Q23" s="60">
        <f>SUM(Q5:Q11)</f>
        <v>174.14</v>
      </c>
      <c r="T23" s="30"/>
      <c r="U23" s="31"/>
    </row>
    <row r="24" spans="1:21" ht="67.5" customHeight="1" x14ac:dyDescent="0.25">
      <c r="A24" s="33"/>
      <c r="B24" s="90" t="s">
        <v>50</v>
      </c>
      <c r="C24" s="91" t="s">
        <v>36</v>
      </c>
      <c r="D24" s="84">
        <f>D22/D23*100</f>
        <v>66.732191872622479</v>
      </c>
      <c r="E24" s="84">
        <f t="shared" ref="E24:Q24" si="1">E22/E23*100</f>
        <v>58.521999797322252</v>
      </c>
      <c r="F24" s="84">
        <f t="shared" si="1"/>
        <v>54.724953471601481</v>
      </c>
      <c r="G24" s="84">
        <f t="shared" si="1"/>
        <v>0</v>
      </c>
      <c r="H24" s="84">
        <f t="shared" si="1"/>
        <v>0</v>
      </c>
      <c r="I24" s="84">
        <f t="shared" si="1"/>
        <v>0</v>
      </c>
      <c r="J24" s="84">
        <f t="shared" si="1"/>
        <v>0</v>
      </c>
      <c r="K24" s="84">
        <f t="shared" si="1"/>
        <v>69.37583399320792</v>
      </c>
      <c r="L24" s="84">
        <f t="shared" si="1"/>
        <v>0</v>
      </c>
      <c r="M24" s="84">
        <f t="shared" si="1"/>
        <v>0</v>
      </c>
      <c r="N24" s="84">
        <f t="shared" si="1"/>
        <v>0</v>
      </c>
      <c r="O24" s="84">
        <f t="shared" si="1"/>
        <v>0</v>
      </c>
      <c r="P24" s="84">
        <f t="shared" si="1"/>
        <v>0</v>
      </c>
      <c r="Q24" s="84">
        <f t="shared" si="1"/>
        <v>0</v>
      </c>
      <c r="T24" s="30"/>
      <c r="U24" s="31"/>
    </row>
    <row r="25" spans="1:21" x14ac:dyDescent="0.25">
      <c r="A25" s="31"/>
      <c r="B25" s="31"/>
    </row>
    <row r="44" spans="1:1" x14ac:dyDescent="0.25">
      <c r="A44" s="57" t="s">
        <v>52</v>
      </c>
    </row>
    <row r="45" spans="1:1" x14ac:dyDescent="0.25">
      <c r="A45" s="58" t="s">
        <v>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NO2 concentration</vt:lpstr>
      <vt:lpstr>NO2 % of population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Donevska</dc:creator>
  <cp:lastModifiedBy>Dusko Janjic</cp:lastModifiedBy>
  <dcterms:created xsi:type="dcterms:W3CDTF">2013-04-30T08:12:33Z</dcterms:created>
  <dcterms:modified xsi:type="dcterms:W3CDTF">2018-03-14T14:00:25Z</dcterms:modified>
</cp:coreProperties>
</file>